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1570" windowHeight="5355" tabRatio="753" firstSheet="26" activeTab="31"/>
  </bookViews>
  <sheets>
    <sheet name="Титульна сторінка" sheetId="1" r:id="rId1"/>
    <sheet name="1. Незавершене будівництво" sheetId="2" r:id="rId2"/>
    <sheet name="2. Джерела фінансування " sheetId="3" r:id="rId3"/>
    <sheet name="3. План інвестицій" sheetId="4" r:id="rId4"/>
    <sheet name="4.1. Технічний стан" sheetId="5" r:id="rId5"/>
    <sheet name="4.2. Характеристика мереж" sheetId="6" r:id="rId6"/>
    <sheet name="4.3. Облік" sheetId="7" r:id="rId7"/>
    <sheet name="4.3.1.(з)Обл ік промспожива " sheetId="8" r:id="rId8"/>
    <sheet name="4.3.2. Облік промспоживачів " sheetId="9" r:id="rId9"/>
    <sheet name="4.4.1. Облік населення " sheetId="10" r:id="rId10"/>
    <sheet name="4.4.2. Облік населення (2)" sheetId="11" r:id="rId11"/>
    <sheet name="4.5. Стан комерційного облі " sheetId="12" r:id="rId12"/>
    <sheet name="4.5.1. Техн стан вимір Т" sheetId="13" r:id="rId13"/>
    <sheet name="4.6. Технічний облік" sheetId="14" r:id="rId14"/>
    <sheet name="4.7. Стан комп'ютерної техніки" sheetId="15" r:id="rId15"/>
    <sheet name="4.8. Стан транспорту" sheetId="16" r:id="rId16"/>
    <sheet name="4.8.1. Аналіз списання" sheetId="17" r:id="rId17"/>
    <sheet name="4.8.2" sheetId="18" r:id="rId18"/>
    <sheet name="4.9. Витрати" sheetId="19" r:id="rId19"/>
    <sheet name="4.10. Характеристика за 5 років" sheetId="20" r:id="rId20"/>
    <sheet name="5. Загальний опис робіт" sheetId="21" r:id="rId21"/>
    <sheet name="5.І. Електричні мережі" sheetId="22" r:id="rId22"/>
    <sheet name="5.І.І. Обсяги робіт " sheetId="23" r:id="rId23"/>
    <sheet name="5.II. Зниження понаднорматива" sheetId="24" r:id="rId24"/>
    <sheet name="5.III. АСДТК" sheetId="25" r:id="rId25"/>
    <sheet name="5.ІІІ.1. Етапи впрова-ня АСДТК" sheetId="26" r:id="rId26"/>
    <sheet name="5.ІV. Інформаційні технології" sheetId="27" r:id="rId27"/>
    <sheet name="5.V. Зв'язок" sheetId="28" r:id="rId28"/>
    <sheet name="5.V.1. Впровадження звязку " sheetId="29" r:id="rId29"/>
    <sheet name="5.VI. Транспорт" sheetId="30" r:id="rId30"/>
    <sheet name="5.VIІ. Інше" sheetId="31" r:id="rId31"/>
    <sheet name="6. Проведення закупівлі" sheetId="32" r:id="rId32"/>
    <sheet name="7. Інновації" sheetId="33" r:id="rId33"/>
  </sheets>
  <definedNames>
    <definedName name="_xlnm.Print_Area" localSheetId="1">'1. Незавершене будівництво'!$A$1:$L$28</definedName>
    <definedName name="_xlnm.Print_Area" localSheetId="4">'4.1. Технічний стан'!$A$1:$F$70</definedName>
    <definedName name="_xlnm.Print_Area" localSheetId="19">'4.10. Характеристика за 5 років'!$A$1:$G$52</definedName>
    <definedName name="_xlnm.Print_Area" localSheetId="5">'4.2. Характеристика мереж'!$A$1:$J$187</definedName>
    <definedName name="_xlnm.Print_Area" localSheetId="16">'4.8.1. Аналіз списання'!$A$1:$P$41</definedName>
    <definedName name="_xlnm.Print_Area" localSheetId="17">'4.8.2'!$A$1:$J$43</definedName>
    <definedName name="_xlnm.Print_Area" localSheetId="18">'4.9. Витрати'!$A$1:$K$29</definedName>
    <definedName name="_xlnm.Print_Area" localSheetId="26">'5.ІV. Інформаційні технології'!$A$1:$L$28</definedName>
    <definedName name="_xlnm.Print_Area" localSheetId="31">'6. Проведення закупівлі'!$A$1:$T$52</definedName>
  </definedNames>
  <calcPr fullCalcOnLoad="1"/>
</workbook>
</file>

<file path=xl/sharedStrings.xml><?xml version="1.0" encoding="utf-8"?>
<sst xmlns="http://schemas.openxmlformats.org/spreadsheetml/2006/main" count="1819" uniqueCount="829">
  <si>
    <t>№ з/п</t>
  </si>
  <si>
    <t>Цільові програми</t>
  </si>
  <si>
    <t>у т.ч. по роках:</t>
  </si>
  <si>
    <t>%</t>
  </si>
  <si>
    <t>І</t>
  </si>
  <si>
    <t>ІІ</t>
  </si>
  <si>
    <t>IV</t>
  </si>
  <si>
    <t>V</t>
  </si>
  <si>
    <t>VI</t>
  </si>
  <si>
    <t>VII</t>
  </si>
  <si>
    <t>Впровадження та розвиток інформаційних технологій</t>
  </si>
  <si>
    <t>Впровадження та розвиток систем зв'язку і телекомунікацій</t>
  </si>
  <si>
    <t>Модернізація та закупівля транспортних засобів</t>
  </si>
  <si>
    <t>Інше</t>
  </si>
  <si>
    <t>Разом</t>
  </si>
  <si>
    <t>Складові цільової програми</t>
  </si>
  <si>
    <t>Економічний ефект (зниження ТВЕ)</t>
  </si>
  <si>
    <t>І.2</t>
  </si>
  <si>
    <t xml:space="preserve">Заміна вимірювальних трансформаторів </t>
  </si>
  <si>
    <t>ТС 0,4 кВ</t>
  </si>
  <si>
    <t>ТС, ТН 6(10)-150 кВ</t>
  </si>
  <si>
    <t>І.1</t>
  </si>
  <si>
    <t xml:space="preserve">  впровадження  комерційного обліку 
  електроенергії 
</t>
  </si>
  <si>
    <t xml:space="preserve">  впровадження обліку електроенергії на    межі структурних підрозділів (РЕМ, філій)</t>
  </si>
  <si>
    <t>впровадження обліку споживання електроенергії населенням, у т.ч.:</t>
  </si>
  <si>
    <t>сільським</t>
  </si>
  <si>
    <t>міським</t>
  </si>
  <si>
    <t>ІІ.1</t>
  </si>
  <si>
    <t>ІІ.2</t>
  </si>
  <si>
    <t>ІІ.1.2</t>
  </si>
  <si>
    <t>ІІ.1.1</t>
  </si>
  <si>
    <t>ІІ.1.4</t>
  </si>
  <si>
    <t>зниження ТВЕ</t>
  </si>
  <si>
    <t xml:space="preserve">Економічний ефект </t>
  </si>
  <si>
    <t>Окупність в роках</t>
  </si>
  <si>
    <t>V.1.1</t>
  </si>
  <si>
    <t>V.1.2</t>
  </si>
  <si>
    <t>V.1.3</t>
  </si>
  <si>
    <t>V.1.4</t>
  </si>
  <si>
    <t>Модернізація існуючих та закупівля нових засобів комп'ютеризації, у т.ч.:</t>
  </si>
  <si>
    <t>закупівля нових робочих станцій</t>
  </si>
  <si>
    <t>закупівля нового мережного обладнання</t>
  </si>
  <si>
    <t>модифікація застарілих мереж і комунікаційного обладнання</t>
  </si>
  <si>
    <t>інші засоби комп'ютеризації</t>
  </si>
  <si>
    <t>Закупівля програмного забезпечення, у т.ч.:</t>
  </si>
  <si>
    <t>Windows 98 (95) ОЕМ</t>
  </si>
  <si>
    <t>Windows 2000/ХР ОЕМ</t>
  </si>
  <si>
    <t>Windows 2000 server</t>
  </si>
  <si>
    <t>Windows NT 4.0 server</t>
  </si>
  <si>
    <t>інше програмне забезпечення</t>
  </si>
  <si>
    <t>Модернізація прикладного програмного забезпечення, у т.ч.:</t>
  </si>
  <si>
    <t>Інформаційна система управління виробництвом</t>
  </si>
  <si>
    <t>Системи зв'язку та телекомунікацій, у т.ч.:</t>
  </si>
  <si>
    <t>впровадження корпоративного зв'язку компанії</t>
  </si>
  <si>
    <t>цифрові АТС</t>
  </si>
  <si>
    <t>модернізація існуючих видів зв'язку (радіо, високочастотні, р/релейні і т.п)</t>
  </si>
  <si>
    <t>резервне електроживлення засобів зв'язку та телекомунікацій</t>
  </si>
  <si>
    <t>Придбання обладнання, що не вимагає монтажу</t>
  </si>
  <si>
    <t>кількість</t>
  </si>
  <si>
    <t>І квартал</t>
  </si>
  <si>
    <t>ІІ квартал</t>
  </si>
  <si>
    <t>ІІІ квартал</t>
  </si>
  <si>
    <t>VІ квартал</t>
  </si>
  <si>
    <t>Назва продукції</t>
  </si>
  <si>
    <t>Одиниця виміру</t>
  </si>
  <si>
    <t>Джерело фінансування</t>
  </si>
  <si>
    <t>110 кВ</t>
  </si>
  <si>
    <t>Назва обладнання та якісна оцінка</t>
  </si>
  <si>
    <t>км</t>
  </si>
  <si>
    <t>вимагають заміни з метою зниження ТВЕ</t>
  </si>
  <si>
    <t>як такі, що не підлягають ремонту**</t>
  </si>
  <si>
    <t>Примітка:</t>
  </si>
  <si>
    <t>Назва показника</t>
  </si>
  <si>
    <t>Населення регіону</t>
  </si>
  <si>
    <t xml:space="preserve">з них на дерев'яних опорах </t>
  </si>
  <si>
    <t>з них на дерев'яних опорах</t>
  </si>
  <si>
    <t>з них таких , які мають:</t>
  </si>
  <si>
    <t>з них працюють більше 25 років</t>
  </si>
  <si>
    <t>з них працюють понад 25 років</t>
  </si>
  <si>
    <t>з них потребують заміни</t>
  </si>
  <si>
    <t>з них підлягають списанню</t>
  </si>
  <si>
    <t>електролабораторії</t>
  </si>
  <si>
    <t>з них підлягають заміні та відновленню</t>
  </si>
  <si>
    <t>напругою 6-10кВ</t>
  </si>
  <si>
    <t>напругою 35кВ</t>
  </si>
  <si>
    <t>напругою 110кВ</t>
  </si>
  <si>
    <t>напругою 150кВ</t>
  </si>
  <si>
    <t>тис.осіб</t>
  </si>
  <si>
    <t>шт.</t>
  </si>
  <si>
    <t>150 кВ</t>
  </si>
  <si>
    <t>35кВ</t>
  </si>
  <si>
    <t>два і більше трансформатори</t>
  </si>
  <si>
    <t>два і більше джерел живлення</t>
  </si>
  <si>
    <t>телемеханіку в повному обсязі (ТС,ТУ,ТВ,АПТС)</t>
  </si>
  <si>
    <t>пристрої компенсації реактивної потужності</t>
  </si>
  <si>
    <t>вакуумних</t>
  </si>
  <si>
    <t>повітряних</t>
  </si>
  <si>
    <t>елегазових</t>
  </si>
  <si>
    <t>Інвестиційна програма</t>
  </si>
  <si>
    <t>Назва організації</t>
  </si>
  <si>
    <t>по</t>
  </si>
  <si>
    <t>напругою 150 кВ</t>
  </si>
  <si>
    <t>напругою 110 кВ</t>
  </si>
  <si>
    <t>напругою 35 кВ</t>
  </si>
  <si>
    <t>напругою 10 кВ</t>
  </si>
  <si>
    <t>напругою 6 кВ</t>
  </si>
  <si>
    <t>у т.ч.:</t>
  </si>
  <si>
    <t>напругою 0,4 кВ і нижче</t>
  </si>
  <si>
    <t>з ізольованим проводом (магістральних)</t>
  </si>
  <si>
    <t xml:space="preserve">напругою 0,4 кВ і нижче    </t>
  </si>
  <si>
    <t>з них працюють понад 30 років</t>
  </si>
  <si>
    <t>напругою 6 - 10 кВ</t>
  </si>
  <si>
    <t>напругою 35 кВ - 150 кВ</t>
  </si>
  <si>
    <t>напругою 110 кВ (150 кВ)</t>
  </si>
  <si>
    <t>у т. ч.:</t>
  </si>
  <si>
    <t>напругою до 10 кВ, з них:</t>
  </si>
  <si>
    <t>масляних</t>
  </si>
  <si>
    <t>напругою до 35 кВ, з них:</t>
  </si>
  <si>
    <t>напругою до 110 кВ, з них:</t>
  </si>
  <si>
    <t>напругою до 150 кВ, з них:</t>
  </si>
  <si>
    <t>довжиною з відгалуженнями до 15 км</t>
  </si>
  <si>
    <t>Клас точності лічильника (необхідний)</t>
  </si>
  <si>
    <t>Клас точності лічильника (наявний)</t>
  </si>
  <si>
    <t>Примітка</t>
  </si>
  <si>
    <t>Найменування підстанцій (станцій) та приєднань</t>
  </si>
  <si>
    <t>Тип лічильника прийому/
віддачі</t>
  </si>
  <si>
    <t>Лічильники з терміном експлуатації</t>
  </si>
  <si>
    <t>Відсоток від загальної кількості</t>
  </si>
  <si>
    <t>до 8 років</t>
  </si>
  <si>
    <t>більше 30 років</t>
  </si>
  <si>
    <t>відсутні</t>
  </si>
  <si>
    <t>Кількість, шт.</t>
  </si>
  <si>
    <t>8 - 20 років</t>
  </si>
  <si>
    <t>20 - 30 років</t>
  </si>
  <si>
    <t>Загальна кількість точок обліку</t>
  </si>
  <si>
    <t>Кількість точок обліку у сільській місцевості/містах</t>
  </si>
  <si>
    <t>Прилади обліку</t>
  </si>
  <si>
    <t>Індукційні</t>
  </si>
  <si>
    <t>Електронні</t>
  </si>
  <si>
    <t>Відсутні</t>
  </si>
  <si>
    <t>з імпульсним виходом</t>
  </si>
  <si>
    <t>без імпульсного виходу</t>
  </si>
  <si>
    <t>Відповідність лічильника вимогам Інструкції про порядок комерційного обліку електричної енергії</t>
  </si>
  <si>
    <t>на лініях напругою 35 кВ</t>
  </si>
  <si>
    <t>на лініях напругою 110 кВ</t>
  </si>
  <si>
    <t>на лініях напругою 150 кВ</t>
  </si>
  <si>
    <t>Кількість точок обліку</t>
  </si>
  <si>
    <t>білінгових систем</t>
  </si>
  <si>
    <t>у т. ч. по кварталах</t>
  </si>
  <si>
    <t>роки</t>
  </si>
  <si>
    <t>Рівень напруги ПЛ, кВ</t>
  </si>
  <si>
    <t>Покращення обліку електроенергії, у т.ч.:</t>
  </si>
  <si>
    <t>Система керування і отримання даних</t>
  </si>
  <si>
    <t>Телемеханіка ПС</t>
  </si>
  <si>
    <t>Архіватори мови</t>
  </si>
  <si>
    <t>Цифрові реєстратори подій</t>
  </si>
  <si>
    <t>1 клас</t>
  </si>
  <si>
    <t>2 клас</t>
  </si>
  <si>
    <t>№ з\п</t>
  </si>
  <si>
    <t>Показники капіталовкладень</t>
  </si>
  <si>
    <t xml:space="preserve"> амортизаційні відрахування</t>
  </si>
  <si>
    <t>прибуток від ліцензованої діяльності</t>
  </si>
  <si>
    <t>Залучені кошти</t>
  </si>
  <si>
    <t>Кредити</t>
  </si>
  <si>
    <t>Іноземні інвестиції</t>
  </si>
  <si>
    <t>Технічна допомога (гранти)</t>
  </si>
  <si>
    <t xml:space="preserve"> Інші (розшифрувати)</t>
  </si>
  <si>
    <t>Власні кошти</t>
  </si>
  <si>
    <t>Інші (розшифрувати)</t>
  </si>
  <si>
    <t>Одиниці виміру</t>
  </si>
  <si>
    <t>км | %</t>
  </si>
  <si>
    <t>шт | км</t>
  </si>
  <si>
    <t>в динаміці за останні п’ять років</t>
  </si>
  <si>
    <t>Параметр</t>
  </si>
  <si>
    <t>Рік</t>
  </si>
  <si>
    <t>Кількість споживачів (абонентів) ліцензіата:</t>
  </si>
  <si>
    <t>з них населення</t>
  </si>
  <si>
    <t>Загальна довжина електричних мереж, км ***</t>
  </si>
  <si>
    <t>з них повітряних:</t>
  </si>
  <si>
    <t>35 кВ</t>
  </si>
  <si>
    <t>6/10 кВ</t>
  </si>
  <si>
    <t>0.38 кВ</t>
  </si>
  <si>
    <t>кабельних:</t>
  </si>
  <si>
    <t>Середньооблікова чисельність персоналу, осіб</t>
  </si>
  <si>
    <t>Нормативна чисельність персоналу, осіб</t>
  </si>
  <si>
    <t>прогноз</t>
  </si>
  <si>
    <t>факт</t>
  </si>
  <si>
    <t xml:space="preserve">прогноз </t>
  </si>
  <si>
    <t>від діяльності з передачі</t>
  </si>
  <si>
    <t>від діяльності з постачання</t>
  </si>
  <si>
    <t>Норма прибутку на базу нарахування, %</t>
  </si>
  <si>
    <t>Втрати електроенергії в мережах, %</t>
  </si>
  <si>
    <t>Понаднормативні втрати, %</t>
  </si>
  <si>
    <t>Сумарна потужність власних трансформаторів, МВА:</t>
  </si>
  <si>
    <t>шт. | МВА</t>
  </si>
  <si>
    <t>шт. | %</t>
  </si>
  <si>
    <t>шт. | % | МВА</t>
  </si>
  <si>
    <t>відритих</t>
  </si>
  <si>
    <t>закритих</t>
  </si>
  <si>
    <t xml:space="preserve">   однотрансформаторних</t>
  </si>
  <si>
    <t xml:space="preserve">      з них щоглових</t>
  </si>
  <si>
    <t xml:space="preserve">   двотрансформаторних</t>
  </si>
  <si>
    <t xml:space="preserve">    однотрансформаторних</t>
  </si>
  <si>
    <t>Фірма - виробник приладу обліку</t>
  </si>
  <si>
    <t>Тип приладу обліку (повна маркировка)</t>
  </si>
  <si>
    <t>Кількість приладів обліку, шт.</t>
  </si>
  <si>
    <t>Клас точності приладу обліку</t>
  </si>
  <si>
    <t>Кількість лічильників, які не відповідають вимогам нормативних документів</t>
  </si>
  <si>
    <t>довжиною з відгалуженнями понад 50 км</t>
  </si>
  <si>
    <t>з відгалуженями від 15 до 50 км</t>
  </si>
  <si>
    <t>Найменування об'єктів</t>
  </si>
  <si>
    <t>Затверджена кошторисна вартість (тис.грн)</t>
  </si>
  <si>
    <t>Залишок кошторисної вартості на (поточна дата) (тис.грн)</t>
  </si>
  <si>
    <t>Пропозиції щодо подальшого використання</t>
  </si>
  <si>
    <t>з</t>
  </si>
  <si>
    <t>1. Перелік об'єктів незавершеного будівництва</t>
  </si>
  <si>
    <t>4.1. Узагальнений технічний стан об'єктів електричних мереж</t>
  </si>
  <si>
    <t>4.2. Характеристика електричних мереж</t>
  </si>
  <si>
    <t>4.3.2. Стан обліку електричної енергії у промислових споживачів (таблиця 2)</t>
  </si>
  <si>
    <t>4.4.2. Стан обліку електричної енергії у населення (таблиця 2)</t>
  </si>
  <si>
    <t>3. План інвестицій за джерелами фінансування інвестиційної програми на 5 років</t>
  </si>
  <si>
    <t>підлягає капітальному ремонту</t>
  </si>
  <si>
    <t>підлягає повній заміні</t>
  </si>
  <si>
    <t>підлягає реконструкції</t>
  </si>
  <si>
    <t>клас точності гірше 2.0</t>
  </si>
  <si>
    <t>клас точності  2.0 та краще</t>
  </si>
  <si>
    <t>Сторінка №</t>
  </si>
  <si>
    <t>Детальне обґрунтування, розрахунок вартості та економічної ефективності</t>
  </si>
  <si>
    <t>Ліній електропередач</t>
  </si>
  <si>
    <t>Підстанцій</t>
  </si>
  <si>
    <t>РЗА</t>
  </si>
  <si>
    <t>Зв'язку та ОТ</t>
  </si>
  <si>
    <t>Обсяг основних фондів в умовних одиницях, всього</t>
  </si>
  <si>
    <t>Фактичне надходження</t>
  </si>
  <si>
    <t>Нормативні витрати</t>
  </si>
  <si>
    <t>У промислових споживачів</t>
  </si>
  <si>
    <t>Лічильники</t>
  </si>
  <si>
    <t>Кількість точок обліку всього (шт.)</t>
  </si>
  <si>
    <t>ПЕРЕВІРКА</t>
  </si>
  <si>
    <t>Індукційні лічильники</t>
  </si>
  <si>
    <t>Електронні лічильники</t>
  </si>
  <si>
    <t xml:space="preserve">на балансі </t>
  </si>
  <si>
    <t>з простроче-
ним терміном держповірки</t>
  </si>
  <si>
    <t>багатотарифні</t>
  </si>
  <si>
    <t xml:space="preserve">з поперед-
ньою 
оплатою </t>
  </si>
  <si>
    <t>Клас точності</t>
  </si>
  <si>
    <t>Клас  точності</t>
  </si>
  <si>
    <t>енергопостачальної організації</t>
  </si>
  <si>
    <t>споживачів</t>
  </si>
  <si>
    <t>індукцій-
них</t>
  </si>
  <si>
    <t>електрон-
них</t>
  </si>
  <si>
    <t>1,0 і вище</t>
  </si>
  <si>
    <t>до 4</t>
  </si>
  <si>
    <t>до 8</t>
  </si>
  <si>
    <t>до 12</t>
  </si>
  <si>
    <t>більше 12</t>
  </si>
  <si>
    <t>до 6</t>
  </si>
  <si>
    <t>більше 6</t>
  </si>
  <si>
    <t>(2)=(3)+(4)</t>
  </si>
  <si>
    <t>(4)=(5)+(6)=
=(16)+(24)</t>
  </si>
  <si>
    <t>(2)=(3+4)</t>
  </si>
  <si>
    <t>(4)=(5+6)</t>
  </si>
  <si>
    <t>(10)=(11)+(12)</t>
  </si>
  <si>
    <t>(13)=(14)+(15)</t>
  </si>
  <si>
    <t>(10)=(11+12)</t>
  </si>
  <si>
    <t>(13)=(14+15)</t>
  </si>
  <si>
    <t>Х</t>
  </si>
  <si>
    <t>(16)=(17)+(18)+(19)=
=(20)+(21)+(22)+(23)</t>
  </si>
  <si>
    <t>(16)=(17+18+19)</t>
  </si>
  <si>
    <t>(16)=(20+21+22+23)</t>
  </si>
  <si>
    <t>(24)=(25)+(26)=
=(27)+(28)</t>
  </si>
  <si>
    <t>(25+26)=(27+28)</t>
  </si>
  <si>
    <t>(4)=(16+24)</t>
  </si>
  <si>
    <t>1 фазні</t>
  </si>
  <si>
    <t>3 фазні</t>
  </si>
  <si>
    <t xml:space="preserve">Разом </t>
  </si>
  <si>
    <t xml:space="preserve">У непромислових споживачів </t>
  </si>
  <si>
    <t xml:space="preserve">з поперед-
ньою оплатою </t>
  </si>
  <si>
    <t xml:space="preserve">У побутових споживачів </t>
  </si>
  <si>
    <t xml:space="preserve">                   Кількість встановлених лічильників (шт.)</t>
  </si>
  <si>
    <t>до 16</t>
  </si>
  <si>
    <t>до 24</t>
  </si>
  <si>
    <t>більше 24</t>
  </si>
  <si>
    <t>Таблиця 4.А</t>
  </si>
  <si>
    <t>індукційних</t>
  </si>
  <si>
    <t>електронних</t>
  </si>
  <si>
    <t>з простро-
ченим терміном держ-повірки</t>
  </si>
  <si>
    <t>(4)=(5)+(6)=
=(7)+(8)</t>
  </si>
  <si>
    <t>(16)=(17+18)</t>
  </si>
  <si>
    <t>(4)=(7+8)</t>
  </si>
  <si>
    <t>Впровадження та розвиток АСДТК</t>
  </si>
  <si>
    <t>(...)</t>
  </si>
  <si>
    <t>Капіталовкладення на постачання електроенергії</t>
  </si>
  <si>
    <t>Капіталовкладення на передачу електроенергії</t>
  </si>
  <si>
    <t>III</t>
  </si>
  <si>
    <t>І.1.1</t>
  </si>
  <si>
    <t>І.1.2</t>
  </si>
  <si>
    <t>І.1.3</t>
  </si>
  <si>
    <t>III.1</t>
  </si>
  <si>
    <t>III.1.1</t>
  </si>
  <si>
    <t>III.1.2</t>
  </si>
  <si>
    <t>III.1.3</t>
  </si>
  <si>
    <t>III.1.4</t>
  </si>
  <si>
    <t>III.2</t>
  </si>
  <si>
    <t>ІV.1</t>
  </si>
  <si>
    <t>ІV.1.1</t>
  </si>
  <si>
    <t>ІV.1.2</t>
  </si>
  <si>
    <t>ІV.1.3</t>
  </si>
  <si>
    <t>ІV.1.4</t>
  </si>
  <si>
    <t>ІV.2</t>
  </si>
  <si>
    <t>ІV.2.1</t>
  </si>
  <si>
    <t>ІV.2.2</t>
  </si>
  <si>
    <t>ІV.2.3</t>
  </si>
  <si>
    <t>ІV.2.4</t>
  </si>
  <si>
    <t>ІV.2.5</t>
  </si>
  <si>
    <t>ІV.3</t>
  </si>
  <si>
    <t>ІV.3.1</t>
  </si>
  <si>
    <t>ІV.3.2</t>
  </si>
  <si>
    <t>ІV.4</t>
  </si>
  <si>
    <t>ІV.5</t>
  </si>
  <si>
    <t>ІІ.1.5</t>
  </si>
  <si>
    <t>5. Загальний опис робіт</t>
  </si>
  <si>
    <t>5.III. Впровадження та розвиток АСДТК</t>
  </si>
  <si>
    <t>5.ІV. Впровадження та розвиток інформаційних технологій</t>
  </si>
  <si>
    <t>5.V. Впровадження та розвиток системи зв'язку і телекомунікацій</t>
  </si>
  <si>
    <t>5.VI. Модернізація та закупівля транспортних засобів</t>
  </si>
  <si>
    <t>5.VIІ. Інше</t>
  </si>
  <si>
    <t>IІІ. Впровадження та розвиток АСДТК</t>
  </si>
  <si>
    <t>V. Впровадження та розвиток систем зв'язку та телекомунікацій</t>
  </si>
  <si>
    <t>VII. Інше</t>
  </si>
  <si>
    <t>І.1.4</t>
  </si>
  <si>
    <t>І.1.5</t>
  </si>
  <si>
    <t>Кількість  безоблікових точок обліку (шт.)</t>
  </si>
  <si>
    <t>Технічний стан на початок прогнозного періоду</t>
  </si>
  <si>
    <t>Обсяги запланованих робіт на прогнозний період</t>
  </si>
  <si>
    <t>Прогнозний період</t>
  </si>
  <si>
    <t>П'ятирічний період</t>
  </si>
  <si>
    <t>Прогнозований технічний стан на кінець прогнозного періоду з урахуванням обсягів запланованих робіт</t>
  </si>
  <si>
    <t>Станом на початок прогнозного періоду</t>
  </si>
  <si>
    <t>4.4.1. Стан обліку електричної енергії у населення на початок прогнозного періоду (таблиця 1)</t>
  </si>
  <si>
    <t>4.6. Стан технічного обліку електричної енергії на підприємстві на початок прогнозного періоду</t>
  </si>
  <si>
    <t>Компанія - виробник лічильників</t>
  </si>
  <si>
    <t>тис.грн з ПДВ</t>
  </si>
  <si>
    <t>№ сторінки пояснювальної записки</t>
  </si>
  <si>
    <t>Група</t>
  </si>
  <si>
    <t>Кількість по компанії, шт.</t>
  </si>
  <si>
    <t>Будівництво, реконструкція та модернізація електричних мереж, у т.ч:</t>
  </si>
  <si>
    <t>0,4 кВ</t>
  </si>
  <si>
    <t>5.І. Будівництво, модернізація та реконструкція електричних мереж та обладнання</t>
  </si>
  <si>
    <t>І.1.1.1</t>
  </si>
  <si>
    <t>І.1.1.2</t>
  </si>
  <si>
    <t>І.1.1.3</t>
  </si>
  <si>
    <t>І.1.1.4</t>
  </si>
  <si>
    <t>в т.ч. з магістральними ізольованими проводами</t>
  </si>
  <si>
    <t>І.1.2.1</t>
  </si>
  <si>
    <t>І.1.2.2</t>
  </si>
  <si>
    <t>І.1.2.3</t>
  </si>
  <si>
    <t>І.1.2.4</t>
  </si>
  <si>
    <t>Будівництво, модернізація та реконструкція електричних мереж та обладнання</t>
  </si>
  <si>
    <t>І.1.3.1</t>
  </si>
  <si>
    <t>І.1.3.2</t>
  </si>
  <si>
    <t>І.1.3.3</t>
  </si>
  <si>
    <t>І.1.4.1</t>
  </si>
  <si>
    <t>І.1.4.2</t>
  </si>
  <si>
    <t>І.1.4.3</t>
  </si>
  <si>
    <t>І.1.5.1</t>
  </si>
  <si>
    <t>І.1.5.2</t>
  </si>
  <si>
    <t>І.1.5.3</t>
  </si>
  <si>
    <t>І.3</t>
  </si>
  <si>
    <t>2. Розрахунок джерел фінансування інвестиційної програми (тис. грн без ПДВ)</t>
  </si>
  <si>
    <t>Джерела фінансування, (тис.грн без ПДВ)</t>
  </si>
  <si>
    <t>тис.грн (з ПДВ)</t>
  </si>
  <si>
    <t>тис.грн</t>
  </si>
  <si>
    <t>Вартість одиниці продукції
(тис.грн з ПДВ)</t>
  </si>
  <si>
    <t>Річна виручка від передачі електроенергії, тис.грн</t>
  </si>
  <si>
    <t>Середньомісячна заробітна плата працівників, грн</t>
  </si>
  <si>
    <t>Річна виручка від постачання електроенергії, тис.грн</t>
  </si>
  <si>
    <t>Сума залучених інвестицій, тис.грн</t>
  </si>
  <si>
    <t>База нарахування прибутку, тис. грн</t>
  </si>
  <si>
    <t>1.1</t>
  </si>
  <si>
    <t>1.2</t>
  </si>
  <si>
    <t>1</t>
  </si>
  <si>
    <t>1.1.1</t>
  </si>
  <si>
    <t>1.2.1</t>
  </si>
  <si>
    <t>2.1</t>
  </si>
  <si>
    <t>2.1.1</t>
  </si>
  <si>
    <t>2.2</t>
  </si>
  <si>
    <t>2.2.1</t>
  </si>
  <si>
    <t>3.1</t>
  </si>
  <si>
    <t>3.1.1</t>
  </si>
  <si>
    <t>3.2</t>
  </si>
  <si>
    <t>3.2.1</t>
  </si>
  <si>
    <t>4.1</t>
  </si>
  <si>
    <t>4.1.1</t>
  </si>
  <si>
    <t>4.2</t>
  </si>
  <si>
    <t>4.2.1</t>
  </si>
  <si>
    <t>5.1</t>
  </si>
  <si>
    <t>5.1.1</t>
  </si>
  <si>
    <t>5.2</t>
  </si>
  <si>
    <t>5.2.1</t>
  </si>
  <si>
    <t>6.1</t>
  </si>
  <si>
    <t>6.1.1</t>
  </si>
  <si>
    <t>6.2.1</t>
  </si>
  <si>
    <t>6.2</t>
  </si>
  <si>
    <t>7.1</t>
  </si>
  <si>
    <t>7.1.1</t>
  </si>
  <si>
    <t>7.2</t>
  </si>
  <si>
    <t>7.2.1</t>
  </si>
  <si>
    <t>8.1</t>
  </si>
  <si>
    <t>8.1.1</t>
  </si>
  <si>
    <t>8.2</t>
  </si>
  <si>
    <t>8.2.1</t>
  </si>
  <si>
    <t>9.1</t>
  </si>
  <si>
    <t>9.1.1</t>
  </si>
  <si>
    <t>9.2</t>
  </si>
  <si>
    <t>9.2.1</t>
  </si>
  <si>
    <t>9.3</t>
  </si>
  <si>
    <t>9.3.1</t>
  </si>
  <si>
    <t>10.1</t>
  </si>
  <si>
    <t>10.1.1</t>
  </si>
  <si>
    <t>10.2</t>
  </si>
  <si>
    <t>10.2.1</t>
  </si>
  <si>
    <t>10.3</t>
  </si>
  <si>
    <t>10.3.1</t>
  </si>
  <si>
    <t>реконструкція без улаштування розвантажувальних ТП</t>
  </si>
  <si>
    <t>реконструкція з улаштуванням розвантажувальних ТП</t>
  </si>
  <si>
    <t>5.І.І. Обсяги будівництва, реконструкції та модернізації об'єктів електричних мереж
на прогнозний період</t>
  </si>
  <si>
    <t>будівництво ПЛ-0,4 кВ самоутримним ізольованим проводом</t>
  </si>
  <si>
    <t>будівництво ПЛ-0,4 кВ голим проводом</t>
  </si>
  <si>
    <t>реконструкція ПЛ-0,4 кВ голим проводом</t>
  </si>
  <si>
    <t>3.2.2</t>
  </si>
  <si>
    <t>3.2.2.1</t>
  </si>
  <si>
    <t>4.1.2</t>
  </si>
  <si>
    <t>4.1.2.1</t>
  </si>
  <si>
    <t>4.1.1.1</t>
  </si>
  <si>
    <t>4.2.1.1</t>
  </si>
  <si>
    <t>4.2.2</t>
  </si>
  <si>
    <t>4.2.2.1</t>
  </si>
  <si>
    <t>2</t>
  </si>
  <si>
    <t>3</t>
  </si>
  <si>
    <t>4</t>
  </si>
  <si>
    <t>7</t>
  </si>
  <si>
    <t>8</t>
  </si>
  <si>
    <t>9</t>
  </si>
  <si>
    <t>10</t>
  </si>
  <si>
    <t>11</t>
  </si>
  <si>
    <t>км / шт</t>
  </si>
  <si>
    <t>6. 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</t>
  </si>
  <si>
    <t>7. Інноваційні заходи, передбачені інвестиційною програмою на прогнозний період</t>
  </si>
  <si>
    <t>Економічний ефект</t>
  </si>
  <si>
    <t>Показник на початок року</t>
  </si>
  <si>
    <t>шт</t>
  </si>
  <si>
    <t>вантажні автомобілі</t>
  </si>
  <si>
    <t>вантажопасажирські автомобілі</t>
  </si>
  <si>
    <t>фургони і пікапи</t>
  </si>
  <si>
    <t>автобуси та мікроавтобуси</t>
  </si>
  <si>
    <t>трактори і механізми на їх базі</t>
  </si>
  <si>
    <t>причепи, напівпричепи</t>
  </si>
  <si>
    <t>автомайстерні</t>
  </si>
  <si>
    <t>спеціальні автомобілі</t>
  </si>
  <si>
    <t>автонавантажувачі</t>
  </si>
  <si>
    <t>Призначення (тип)</t>
  </si>
  <si>
    <t>Рік випуску</t>
  </si>
  <si>
    <t>Нормативний термін експлуатації, років</t>
  </si>
  <si>
    <t>Належність (структурний підрозділ, служба, РЕМ)</t>
  </si>
  <si>
    <t>Пропонується для заміни</t>
  </si>
  <si>
    <t>за місяць</t>
  </si>
  <si>
    <t>щорічні</t>
  </si>
  <si>
    <t>Марка</t>
  </si>
  <si>
    <t>* Для спецавтотехніки додатково враховувати витрати пального для роботи спецмеханізму ( л/мотогодину)</t>
  </si>
  <si>
    <t>Витрати пального*, л/100 км</t>
  </si>
  <si>
    <t>Підстава для списання/
заміни</t>
  </si>
  <si>
    <t>Витрати на ТО та ремонт, тис.грн</t>
  </si>
  <si>
    <t>Орієнтовна вартість, тис.грн</t>
  </si>
  <si>
    <t>Залишкова вартість, тис.грн</t>
  </si>
  <si>
    <t>4.8.2. Розрахунок економічної ефективності закупівлі транспортних засобів та спецавтотехніки на прогнозний період</t>
  </si>
  <si>
    <t>Очікуваний річний економічний ефект (тис.грн з ПДВ) від:</t>
  </si>
  <si>
    <r>
      <t>економії витрат на паливно-мастильні матеріали (Д</t>
    </r>
    <r>
      <rPr>
        <vertAlign val="subscript"/>
        <sz val="10"/>
        <rFont val="Arial"/>
        <family val="2"/>
      </rPr>
      <t>п)</t>
    </r>
  </si>
  <si>
    <r>
      <t>зменшення інших витрат (Д</t>
    </r>
    <r>
      <rPr>
        <vertAlign val="subscript"/>
        <sz val="10"/>
        <rFont val="Arial"/>
        <family val="2"/>
      </rPr>
      <t>і</t>
    </r>
    <r>
      <rPr>
        <sz val="10"/>
        <rFont val="Arial"/>
        <family val="2"/>
      </rPr>
      <t>)</t>
    </r>
  </si>
  <si>
    <t>Автокрани</t>
  </si>
  <si>
    <t>Автобурові машини</t>
  </si>
  <si>
    <t>Бурокранові установки</t>
  </si>
  <si>
    <t>1.3</t>
  </si>
  <si>
    <t>Телевишки та автогідропідйомники</t>
  </si>
  <si>
    <t>1.4</t>
  </si>
  <si>
    <t>Пересувні  електромеханічні майстерні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</si>
  <si>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</si>
  <si>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</si>
  <si>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</si>
  <si>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</si>
  <si>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</si>
  <si>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</si>
  <si>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</si>
  <si>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</si>
  <si>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</si>
  <si>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</si>
  <si>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</si>
  <si>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</si>
  <si>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</si>
  <si>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</si>
  <si>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Класифікація за конфігурацією</t>
  </si>
  <si>
    <t>4.5. Стан комерційного обліку електричної енергії на початок прогнозного періоду *</t>
  </si>
  <si>
    <t>4.8. Узагальнений порівняльний аналіз зміни технічного стану автотранспорту та спецавтотехніки *</t>
  </si>
  <si>
    <t>Керівник організації                               ___________________</t>
  </si>
  <si>
    <t>(або особа, що його заміщує)                                    (підпис)</t>
  </si>
  <si>
    <t>(П. І. Б.)</t>
  </si>
  <si>
    <t>М. П.</t>
  </si>
  <si>
    <t>Власні кошти, у т.ч.</t>
  </si>
  <si>
    <t>Усього</t>
  </si>
  <si>
    <t>у доброму стані</t>
  </si>
  <si>
    <t>ПЛ-110 (150) кВ*, усього</t>
  </si>
  <si>
    <t>ПЛ-35 кВ*, усього</t>
  </si>
  <si>
    <t>ПЛ-6 (10) кВ*, усього</t>
  </si>
  <si>
    <t>ПЛ-0,4 кВ*, усього</t>
  </si>
  <si>
    <t>КЛ-110 (150) кВ*, усього</t>
  </si>
  <si>
    <t>КЛ-35 кВ*, усього</t>
  </si>
  <si>
    <t>КЛ-6 (10) кВ*, усього</t>
  </si>
  <si>
    <t>КЛ-0,4 кВ*, усього</t>
  </si>
  <si>
    <t>ПС з вищим класом напруги 110 (150) кВ, усього</t>
  </si>
  <si>
    <t>ПС з вищим класом напруги 35 кВ, усього</t>
  </si>
  <si>
    <t>ТП, РП-6 (10) кВ, усього</t>
  </si>
  <si>
    <t>Силові трансформатори ПС вищою напругою 35 кВ, усього</t>
  </si>
  <si>
    <t>Силові трансформатори ПС вищою напругою 110 (150) кВ, усього</t>
  </si>
  <si>
    <t>** У разі наявності таких трансформаторів по кожному з них дати окреме обґрунтування.</t>
  </si>
  <si>
    <t>* Оцінку необхідності капітального ремонту або заміни ПЛ проводити по пріоритету реального технічного стану, а не з періодичності капітального ремонту, згідно з ПТЕ.</t>
  </si>
  <si>
    <t>Територія, на якій ведеться ліцензована діяльність</t>
  </si>
  <si>
    <t>Очікується станом на кінець прогнозного періоду з урахуванням інвестиційної програми</t>
  </si>
  <si>
    <t>Довжина повітряних ліній електропередачі, усього по колах</t>
  </si>
  <si>
    <t>перекидок 0,4 кВ, усього</t>
  </si>
  <si>
    <t>Довжина кабельних ліній електропередачі, усього</t>
  </si>
  <si>
    <t>Кількість власних знижувальних ПС 35-150 кВ та потужність силових трансформаторів на них, усього</t>
  </si>
  <si>
    <t>Кількість власних знижувальних ПС 35-150 кВ , усього</t>
  </si>
  <si>
    <t>Кількість та потужність силових трансформаторів, установлених на знижувальних підстанціях напругою 6-150 кВ (без трансформаторів  для підключення заземлюючих реакторів та трансформаторів власних потреб), усього</t>
  </si>
  <si>
    <t>Кількість короткозамикачів, установлених на знижувальних підстанціях напругою 35-150 кВ, усього</t>
  </si>
  <si>
    <t>Кількість відокремлювачів, установлених на знижувальних підстанціях напругою 35-110 кВ, усього</t>
  </si>
  <si>
    <t>Кількість роз'єднувачів, установлених на знижувальних підстанціях напругою 35-110 кВ, усього</t>
  </si>
  <si>
    <t>Кількість вимикачів, установлених на об'єктах  електричних мереж напругою 6-150 кВ, усього</t>
  </si>
  <si>
    <t>Кількість вимикачів, що не відповідають струмам короткого замикання в електромережі, але експлуатуються, усього</t>
  </si>
  <si>
    <t>Кількість і потужність підстанцій 6 - 10/0,4 кВ, усього</t>
  </si>
  <si>
    <t>Кількість РП 6-20 кВ, усього</t>
  </si>
  <si>
    <t>Кількість повітряних фідерів 6-10 кВ, усього</t>
  </si>
  <si>
    <t>Кількість лінійних та підстанціонних роз'єднувачів напругою 6-10 кВ, усього</t>
  </si>
  <si>
    <t xml:space="preserve">Довжина грозозахистного тросу по трасі ПЛ 35-150кВ, усього </t>
  </si>
  <si>
    <t>Кількість ОПН , усього</t>
  </si>
  <si>
    <t>з проводом ПС, ПСО</t>
  </si>
  <si>
    <t>у т.ч. з ізольованими проводами (кабелями)</t>
  </si>
  <si>
    <t>пристрої компенсації ємкісного струму</t>
  </si>
  <si>
    <t>Кількість вимикачів, що випрацювали термін служби</t>
  </si>
  <si>
    <t>Кількість вимикачів  навантаженням 6-10 кВ, усього</t>
  </si>
  <si>
    <t>Існуючий станом на початок прогнозного періоду</t>
  </si>
  <si>
    <t>Прогнозований станом на кінець прогнозного періоду</t>
  </si>
  <si>
    <t>усього</t>
  </si>
  <si>
    <t>4.7. Стан комп'ютерної техніки в компанії на початок прогнозного періоду</t>
  </si>
  <si>
    <t>Кількість автотракторної техніки і спецмеханізмів, усього</t>
  </si>
  <si>
    <t>у т.ч. на базі тракторів</t>
  </si>
  <si>
    <t>у т.ч. для ОВБ</t>
  </si>
  <si>
    <t>* у тому числі арендовані на довгостроковий період (більше року)</t>
  </si>
  <si>
    <t>Марка автомобіля (спецавтотехніки)</t>
  </si>
  <si>
    <t>4.8.1. Аналіз автотранспорту та спецавтотехніки, пропонованих до списання станом на початок прогнозного періоду</t>
  </si>
  <si>
    <t>Марка автомобіля (спецавтотехніки), що підлягає заміні</t>
  </si>
  <si>
    <t>Марка автомобіля (спецавтотехніки), що пропонується на заміну</t>
  </si>
  <si>
    <t>у тому числі по 2 класу напруги</t>
  </si>
  <si>
    <t>у тому числі з передачі</t>
  </si>
  <si>
    <t>Операційні витрати з передачі електроенергії, тис.грн</t>
  </si>
  <si>
    <t>Річний обсяг постачання електроенергії, млн. кВт·год</t>
  </si>
  <si>
    <t>Річний обсяг передачі електроенергії, млн. кВт·год</t>
  </si>
  <si>
    <t>Операційні витрати з постачання електроенергії, тис.грн</t>
  </si>
  <si>
    <t>Прибуток усього, тис.грн</t>
  </si>
  <si>
    <t>Заходи зі зниження та/або недопущення понаднормативних витрат електроенергії</t>
  </si>
  <si>
    <t>Усього на рік</t>
  </si>
  <si>
    <t>Окупність у роках</t>
  </si>
  <si>
    <t>млн. кВт·год</t>
  </si>
  <si>
    <t>Будівництво нових ПС, РП та ТП, усього
з них:</t>
  </si>
  <si>
    <t>Будівництво нових ЛЕП (КЛ, ПЛ), усього, з них:</t>
  </si>
  <si>
    <t>Реконструкція ЛЕП (КЛ, ПЛ), усього,
з них:</t>
  </si>
  <si>
    <t>Реконструкція ПС, ТП та РП, усього,
з них:</t>
  </si>
  <si>
    <t>Модернізація ПС, ТП та РП, усього,
з них:</t>
  </si>
  <si>
    <t>Найменування енергооб'єкта, його місцезнаходження та потужність</t>
  </si>
  <si>
    <t>ПЛ-110 (150) кВ, усього</t>
  </si>
  <si>
    <t>будівництво, усього</t>
  </si>
  <si>
    <t>реконструкція, усього</t>
  </si>
  <si>
    <t>ПЛ-35 кВ, усього</t>
  </si>
  <si>
    <t>ПЛ-6 (10) кВ, усього</t>
  </si>
  <si>
    <t>ПЛ-0,4 кВ, усього</t>
  </si>
  <si>
    <t>КЛ-110 кВ, усього</t>
  </si>
  <si>
    <t>КЛ-35 кВ, усього</t>
  </si>
  <si>
    <t>КЛ-6 (10) кВ, усього</t>
  </si>
  <si>
    <t>КЛ-0,4 кВ, усього</t>
  </si>
  <si>
    <t>модернізація, усього</t>
  </si>
  <si>
    <t>3.2.1.1</t>
  </si>
  <si>
    <t>5.II. Заходи зі зниження та/або недопущення понаднормативних витрат електроенергії</t>
  </si>
  <si>
    <t>IІ.1.3</t>
  </si>
  <si>
    <t>Придбання та впровадження засобів диспетчерсько-технологічного управління замість морально і фізично зношених та для розширення існуючих, у т.ч.:</t>
  </si>
  <si>
    <t>інших систем контролю та управління</t>
  </si>
  <si>
    <t>Економічний ефект (окупність у роках)</t>
  </si>
  <si>
    <t>Усього по розділу IІ</t>
  </si>
  <si>
    <t>Усього по розділу I</t>
  </si>
  <si>
    <t>Усього по розділу III</t>
  </si>
  <si>
    <t>Усього по розділу IV:</t>
  </si>
  <si>
    <t>Усього по розділу V:</t>
  </si>
  <si>
    <t>Усього по розділу VІ:</t>
  </si>
  <si>
    <t>Усього по розділу VІІ:</t>
  </si>
  <si>
    <t>Усього по програмі</t>
  </si>
  <si>
    <t>VІ. Модернізація та закупівля транспортних засобів</t>
  </si>
  <si>
    <t>ІV. Впровадження та розвиток інформаційних технологій</t>
  </si>
  <si>
    <t>II. Заходи зі зниження та/або недопущення понаднормативних витрат електроенергії</t>
  </si>
  <si>
    <t>(або особа, яка його заміщує)                                (підпис)</t>
  </si>
  <si>
    <t>В таблицях заповнюються поля виділені жовтим кольором.</t>
  </si>
  <si>
    <t>З приводу заповнення форми звертайтесь за адресою: pustovojtov@nerc.gov.ua</t>
  </si>
  <si>
    <t>6-20 кВ</t>
  </si>
  <si>
    <t>І.1.1.4.1</t>
  </si>
  <si>
    <t>І.1.2.4.1</t>
  </si>
  <si>
    <t>І. Будівництво, модернізація та реконструкція електричних мереж та обладнання</t>
  </si>
  <si>
    <r>
      <t>як такі, що не підлягають ремонту*</t>
    </r>
    <r>
      <rPr>
        <sz val="10"/>
        <color indexed="10"/>
        <rFont val="Arial Cyr"/>
        <family val="2"/>
      </rPr>
      <t>*</t>
    </r>
  </si>
  <si>
    <t>11.1</t>
  </si>
  <si>
    <t>11.1.1</t>
  </si>
  <si>
    <t>11.2</t>
  </si>
  <si>
    <t>11.3</t>
  </si>
  <si>
    <t>11.2.1</t>
  </si>
  <si>
    <t>11.3.1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</si>
  <si>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</t>
  </si>
  <si>
    <r>
      <t>№ сторінки об</t>
    </r>
    <r>
      <rPr>
        <sz val="10"/>
        <rFont val="Arial Cyr"/>
        <family val="2"/>
      </rPr>
      <t>ґ</t>
    </r>
    <r>
      <rPr>
        <sz val="10"/>
        <rFont val="Arial Cyr"/>
        <family val="0"/>
      </rPr>
      <t>рунтовуючих матеріалів</t>
    </r>
  </si>
  <si>
    <r>
      <t>придбання стендів повірки, зразкових лічильників, повірочних л</t>
    </r>
    <r>
      <rPr>
        <sz val="10"/>
        <rFont val="Arial Cyr"/>
        <family val="2"/>
      </rPr>
      <t>абораторій тощ</t>
    </r>
    <r>
      <rPr>
        <sz val="10"/>
        <rFont val="Arial Cyr"/>
        <family val="0"/>
      </rPr>
      <t>о</t>
    </r>
  </si>
  <si>
    <r>
      <t xml:space="preserve">Обсяги робіт та </t>
    </r>
    <r>
      <rPr>
        <sz val="10"/>
        <rFont val="Arial Cyr"/>
        <family val="0"/>
      </rPr>
      <t>капіталовкладень
ПЛ, КЛ / ПС</t>
    </r>
  </si>
  <si>
    <r>
      <t>капіталовкладення</t>
    </r>
    <r>
      <rPr>
        <sz val="10"/>
        <rFont val="Arial Cyr"/>
        <family val="0"/>
      </rPr>
      <t>,
тис. грн (з ПДВ)</t>
    </r>
  </si>
  <si>
    <r>
      <t>Площа території, на якій здійснюється ліцензована діяльність, км</t>
    </r>
    <r>
      <rPr>
        <vertAlign val="superscript"/>
        <sz val="10"/>
        <rFont val="Arial Cyr"/>
        <family val="0"/>
      </rPr>
      <t>2</t>
    </r>
  </si>
  <si>
    <r>
      <t xml:space="preserve">Термін окупності, років
</t>
    </r>
    <r>
      <rPr>
        <b/>
        <sz val="10"/>
        <rFont val="Arial"/>
        <family val="2"/>
      </rPr>
      <t>Т</t>
    </r>
    <r>
      <rPr>
        <b/>
        <vertAlign val="subscript"/>
        <sz val="10"/>
        <rFont val="Arial"/>
        <family val="2"/>
      </rPr>
      <t>ок</t>
    </r>
    <r>
      <rPr>
        <b/>
        <sz val="10"/>
        <rFont val="Arial"/>
        <family val="2"/>
      </rPr>
      <t>=В</t>
    </r>
    <r>
      <rPr>
        <b/>
        <vertAlign val="subscript"/>
        <sz val="10"/>
        <rFont val="Arial"/>
        <family val="2"/>
      </rPr>
      <t>нов</t>
    </r>
    <r>
      <rPr>
        <b/>
        <sz val="10"/>
        <rFont val="Arial"/>
        <family val="2"/>
      </rPr>
      <t>/Е</t>
    </r>
    <r>
      <rPr>
        <b/>
        <vertAlign val="subscript"/>
        <sz val="10"/>
        <rFont val="Arial"/>
        <family val="2"/>
      </rPr>
      <t>заг</t>
    </r>
    <r>
      <rPr>
        <sz val="10"/>
        <rFont val="Arial"/>
        <family val="2"/>
      </rPr>
      <t>*</t>
    </r>
  </si>
  <si>
    <r>
      <t>зменшення витрат на ТО і ремонт (Д</t>
    </r>
    <r>
      <rPr>
        <vertAlign val="subscript"/>
        <sz val="10"/>
        <rFont val="Arial"/>
        <family val="2"/>
      </rPr>
      <t>ТО</t>
    </r>
    <r>
      <rPr>
        <sz val="10"/>
        <rFont val="Arial"/>
        <family val="2"/>
      </rPr>
      <t>)</t>
    </r>
  </si>
  <si>
    <r>
      <t>зменшення затрат на закупівлю автомобільних шин за рахунок збільшення іх норми пробігу (Д</t>
    </r>
    <r>
      <rPr>
        <vertAlign val="subscript"/>
        <sz val="10"/>
        <rFont val="Arial"/>
        <family val="2"/>
      </rPr>
      <t>ш</t>
    </r>
    <r>
      <rPr>
        <sz val="10"/>
        <rFont val="Arial"/>
        <family val="2"/>
      </rPr>
      <t>)</t>
    </r>
  </si>
  <si>
    <r>
      <t xml:space="preserve">* </t>
    </r>
    <r>
      <rPr>
        <b/>
        <sz val="10"/>
        <rFont val="Arial"/>
        <family val="2"/>
      </rPr>
      <t>В</t>
    </r>
    <r>
      <rPr>
        <b/>
        <vertAlign val="subscript"/>
        <sz val="10"/>
        <rFont val="Arial"/>
        <family val="2"/>
      </rPr>
      <t>нов</t>
    </r>
    <r>
      <rPr>
        <sz val="10"/>
        <rFont val="Arial"/>
        <family val="2"/>
      </rPr>
      <t xml:space="preserve"> - вартість нового автомобіля (спецавтотехніки), тис. грн (з ПДВ)</t>
    </r>
  </si>
  <si>
    <r>
      <t>бригадні автомашини</t>
    </r>
    <r>
      <rPr>
        <sz val="10"/>
        <rFont val="Arial Cyr"/>
        <family val="0"/>
      </rPr>
      <t xml:space="preserve">,                        всього             </t>
    </r>
  </si>
  <si>
    <r>
      <t>легкові</t>
    </r>
    <r>
      <rPr>
        <sz val="10"/>
        <rFont val="Arial Cyr"/>
        <family val="0"/>
      </rPr>
      <t xml:space="preserve"> автомашини</t>
    </r>
  </si>
  <si>
    <r>
      <t xml:space="preserve">спеціальні </t>
    </r>
    <r>
      <rPr>
        <sz val="10"/>
        <rFont val="Arial Cyr"/>
        <family val="0"/>
      </rPr>
      <t>легкові автомашини</t>
    </r>
  </si>
  <si>
    <r>
      <t>Річний обсяг передачі електроенергії через точку обліку</t>
    </r>
    <r>
      <rPr>
        <sz val="10"/>
        <rFont val="Arial Cyr"/>
        <family val="0"/>
      </rPr>
      <t>, тис. кВт·год</t>
    </r>
  </si>
  <si>
    <r>
      <t>шт.</t>
    </r>
    <r>
      <rPr>
        <sz val="10"/>
        <rFont val="Arial Cyr"/>
        <family val="0"/>
      </rPr>
      <t xml:space="preserve"> | % | МВА</t>
    </r>
  </si>
  <si>
    <t>V.3</t>
  </si>
  <si>
    <t>V.2</t>
  </si>
  <si>
    <t>V.1</t>
  </si>
  <si>
    <t>плата за додаткові послуги</t>
  </si>
  <si>
    <t>СА4У-И672М</t>
  </si>
  <si>
    <t>Енергія-9</t>
  </si>
  <si>
    <t>Actaris</t>
  </si>
  <si>
    <t>ТзОВ "Телекарт"</t>
  </si>
  <si>
    <t>S4 7000 SL</t>
  </si>
  <si>
    <t>ПЛ-35кВ №5</t>
  </si>
  <si>
    <t>відповідає</t>
  </si>
  <si>
    <t>КЛ-35 кВ №6</t>
  </si>
  <si>
    <t>ПЛ-35 кВ №7</t>
  </si>
  <si>
    <t>КЛ-35 кВ №8</t>
  </si>
  <si>
    <t>ПС-89 Ввід Т-1 6 кВ</t>
  </si>
  <si>
    <t>6 кВ</t>
  </si>
  <si>
    <t>ПС-110 Ввід Т-1 6 кВ</t>
  </si>
  <si>
    <t>ПС-110 Ввід Т-2 6кВ</t>
  </si>
  <si>
    <t>ПС-104Ввід Т-1 6 кВ</t>
  </si>
  <si>
    <t>ТЕЦ Ввід Т-1 6 кВ</t>
  </si>
  <si>
    <t>ТЕЦ Ввід Т-2 6кВ</t>
  </si>
  <si>
    <t>МЦПП</t>
  </si>
  <si>
    <t>РП-32</t>
  </si>
  <si>
    <t>Комп'ютери 2007 року випуску</t>
  </si>
  <si>
    <t>млн.грн.</t>
  </si>
  <si>
    <t>Понаднормативні втрати</t>
  </si>
  <si>
    <t>І.М. Артимко</t>
  </si>
  <si>
    <t xml:space="preserve">4.9 Витрати електроенергії    </t>
  </si>
  <si>
    <t>ЛЄМЗ</t>
  </si>
  <si>
    <t>СА3У-И670М</t>
  </si>
  <si>
    <t>4.3. Інформація щодо наявності систем обліку електричної енергії на початок прогнозного періоду</t>
  </si>
  <si>
    <t>Таблиця 4.3.1.1</t>
  </si>
  <si>
    <t>продовження Таблиці 4.3.1.1</t>
  </si>
  <si>
    <t xml:space="preserve">                  Кількість установлених лічильників (шт.)</t>
  </si>
  <si>
    <t xml:space="preserve">             Кількість установлених лічильників (шт.)</t>
  </si>
  <si>
    <t>у тому числі</t>
  </si>
  <si>
    <t>Строк експлуатації                                                                                     (у роках)</t>
  </si>
  <si>
    <t>Строк експл.                                               (у роках)</t>
  </si>
  <si>
    <t>1,0 
та вище</t>
  </si>
  <si>
    <t>Таблиця 4.3.1.2</t>
  </si>
  <si>
    <t>продовження Таблиці 4.3.1.2</t>
  </si>
  <si>
    <t>Строк експл.
(у роках)</t>
  </si>
  <si>
    <t>Таблиця 4.3.1.3</t>
  </si>
  <si>
    <t>продовження Таблиці 4.3.1.3</t>
  </si>
  <si>
    <t>Строк експлуатації                    
(у роках)</t>
  </si>
  <si>
    <t>Строк експл.    
(у роках)</t>
  </si>
  <si>
    <t>УСЬОГО</t>
  </si>
  <si>
    <t>Таблиця 4.3.1.4</t>
  </si>
  <si>
    <t>продовження Таблиці 4.3.1.4</t>
  </si>
  <si>
    <t>(12)=(13)+(14)</t>
  </si>
  <si>
    <t>(15)=(16)+(16)</t>
  </si>
  <si>
    <t>(18)=(19)+(20)+(21)=
=(22)+(23)+(24)+(25)</t>
  </si>
  <si>
    <t>(26)=(27)+(28)=
=(29)+(30)</t>
  </si>
  <si>
    <t>Найменування відповідної державної програми</t>
  </si>
  <si>
    <t>млн.
кВт.год</t>
  </si>
  <si>
    <t>Джерела фінансування</t>
  </si>
  <si>
    <t>1.1.2</t>
  </si>
  <si>
    <t>1.1.3</t>
  </si>
  <si>
    <t>операційні витрати</t>
  </si>
  <si>
    <t>1.1.4</t>
  </si>
  <si>
    <t>плата за реакт. ел.енергію</t>
  </si>
  <si>
    <t>1.1.5</t>
  </si>
  <si>
    <t>1.1.6</t>
  </si>
  <si>
    <t>інші доходи</t>
  </si>
  <si>
    <t>Відповідність точки обліку вимогам Інструкції про порядок комерційного обліку електричної енергії</t>
  </si>
  <si>
    <t>Наявність дублюючого лічильника</t>
  </si>
  <si>
    <t>Кількість трансформаторів напруги, що підлягають заміні (встановленню), шт.</t>
  </si>
  <si>
    <t>Кількість трансформаторів струму, що підлягають заміні (встановленню), шт.</t>
  </si>
  <si>
    <t>відсутній</t>
  </si>
  <si>
    <t>* Указати всі точки комерційного обліку з суміжними ліцензіатами (ОРЕ, електропередавальні організації, генеруючі підприємства).</t>
  </si>
  <si>
    <t>4.5.1. Технічний стан вимірювальних трансформаторів струму та напруги точок комерційного обліку</t>
  </si>
  <si>
    <t>Тип вимірювального трансформатора</t>
  </si>
  <si>
    <t>Кількість встановлених  трансформаторів, шт.</t>
  </si>
  <si>
    <t>Кількість трансформаторів, що підлягає заміні, шт.</t>
  </si>
  <si>
    <t>Кількість трансформаторів, що підлягає встановленню в точках обліку, які не облаштовані приладами обліку, шт.</t>
  </si>
  <si>
    <t>Кількість трансформаторів, встановлення яких передбачено інвестиційною програмою на прогнозний період, шт.</t>
  </si>
  <si>
    <t>Трансформатори напруги</t>
  </si>
  <si>
    <t>напругою 0,4 кВ</t>
  </si>
  <si>
    <t>Трансформатори струму</t>
  </si>
  <si>
    <t>Наявність проектної документації (дата і номер документа про її затвердження)*</t>
  </si>
  <si>
    <t>Спосіб виконання робіт (підрядний/ господарський)</t>
  </si>
  <si>
    <t>підрядний</t>
  </si>
  <si>
    <t>* За наявності проектно-кошторисної документації вказати дату і номер документа про її затвердження;</t>
  </si>
  <si>
    <t>у разі відсутності проектної документації вказати дату, до якої планується виготовлення цієї документації.</t>
  </si>
  <si>
    <t xml:space="preserve">*** Без довжини вводів в індивідуальні житлові будинки та довжини внутрішньобудинкових мереж                                                                                24 </t>
  </si>
  <si>
    <t>І.М.Артимко</t>
  </si>
  <si>
    <t>(або особа, яка його заміщує)                                                            (підпис)</t>
  </si>
  <si>
    <t>Комп'ютери 2008 року випуску</t>
  </si>
  <si>
    <t>Заміна однофазних лічильників</t>
  </si>
  <si>
    <t>№ сторінки обґрунтовуючих матеріалів</t>
  </si>
  <si>
    <t>Всього</t>
  </si>
  <si>
    <t>Усього в т.ч</t>
  </si>
  <si>
    <t>Обсяг здійсненого фінансування з початку будівництва по (поточна дата) (тис.грн)</t>
  </si>
  <si>
    <t>Обсяг незавершеного будівництва станом на (поточна дата) тис.грн</t>
  </si>
  <si>
    <t>Обсяг фінансування згідно з інвестиційною програмою на прогнозний період (тис. грн)</t>
  </si>
  <si>
    <t>Характер робіт (нове будівництво, реконструкція, модернізація)</t>
  </si>
  <si>
    <t>Вартість виконаних робіт з початку будівництва по (поточна дата) (тис.грн)</t>
  </si>
  <si>
    <t xml:space="preserve">Керівник організації  </t>
  </si>
  <si>
    <t>_________________</t>
  </si>
  <si>
    <t>(або особа, яка його заміщує)</t>
  </si>
  <si>
    <t>(підпис)</t>
  </si>
  <si>
    <t xml:space="preserve">    "____" ____________ 20___ року</t>
  </si>
  <si>
    <t xml:space="preserve">Головний бухгалтер </t>
  </si>
  <si>
    <t>Артимко І.М.</t>
  </si>
  <si>
    <t>Інвентарний номер енергооб'єкта</t>
  </si>
  <si>
    <t>Рік попередньої реконструкції</t>
  </si>
  <si>
    <t>5.III.1. Етапи впровадження  АСДТК</t>
  </si>
  <si>
    <t>№</t>
  </si>
  <si>
    <t>Найменування ділянок (об'єктів), на яких реалізується Проект</t>
  </si>
  <si>
    <t>Період реалізації Проекту</t>
  </si>
  <si>
    <t>Вартість реалізації Проекту відповідно до проектно-кошторисної документації</t>
  </si>
  <si>
    <t xml:space="preserve">Фактичне фінансування реалізації Проекту станом на початок базового періоду  </t>
  </si>
  <si>
    <t xml:space="preserve">Фінансування реалізації Проекту, перебдачене Інвестиційною програмою на базовий період  </t>
  </si>
  <si>
    <t xml:space="preserve">Фінансування, передбачене на реалізацію Проекту Інвестиційною програмою на прогнозний пеіод </t>
  </si>
  <si>
    <t>Сума коштів, необхідна для завершення реалізації Проекту з розбивкою по роках</t>
  </si>
  <si>
    <t>5.V.1. Етапи впровадження системи зв'язку і телекомунікацій</t>
  </si>
  <si>
    <t xml:space="preserve">Фінансування реалізації Проекту, перебдачене Інвестиційною програмою  базового періоду  </t>
  </si>
  <si>
    <t xml:space="preserve">Фінансування, передбачене на реалізацію Проекту Інвестиційною програмою на прогнозний період </t>
  </si>
  <si>
    <t>Упровадження та розвиток магістральних ліній зв'язку</t>
  </si>
  <si>
    <t>Упровадження та розвиток ліній зв'язку "останньої милі"</t>
  </si>
  <si>
    <t>Устновлення та заміна каналоутворюючого та комутаційного обладнання (у тому числі АТС)</t>
  </si>
  <si>
    <t>Упровадження та розвиток локальних обчислювалних мереж (у тому числі СКС)</t>
  </si>
  <si>
    <r>
      <t>_</t>
    </r>
    <r>
      <rPr>
        <u val="single"/>
        <sz val="12"/>
        <rFont val="Times New Roman"/>
        <family val="1"/>
      </rPr>
      <t>Артимко І.М_</t>
    </r>
    <r>
      <rPr>
        <sz val="12"/>
        <rFont val="Times New Roman"/>
        <family val="1"/>
      </rPr>
      <t>_</t>
    </r>
  </si>
  <si>
    <t>Початок робіт (рік, місяць)</t>
  </si>
  <si>
    <t>8=4-5</t>
  </si>
  <si>
    <t xml:space="preserve"> О.Павлишин</t>
  </si>
  <si>
    <t>1.2. Таблиця 4.3.1 "Стан обліку електричної енергії у промислових споживачів на початок прогнозного періоду":</t>
  </si>
  <si>
    <t xml:space="preserve">4.3.1. Стан обліку електричної енергії у промислових споживачів на початок прогнозного періоду </t>
  </si>
  <si>
    <t>1.3. Таблиця 4.5.1 "Технічний стан вимірювальних трансформаторів струму та напруги точок комерційного обліку":</t>
  </si>
  <si>
    <t>1.4. Таблиця 4.7 "Стан комп'ютерної техніки в компанії на початок прогнозного періоду":</t>
  </si>
  <si>
    <r>
      <t xml:space="preserve">І-а група
</t>
    </r>
    <r>
      <rPr>
        <sz val="10"/>
        <rFont val="Times New Roman"/>
        <family val="1"/>
      </rPr>
      <t>ХТ, АТ, CELERON та PENTIUM та аналоги з тактовою частотою процесора до 600 МГц ОЗУ до 512 Мб, HDD до 40 Гб</t>
    </r>
  </si>
  <si>
    <r>
      <t xml:space="preserve">ІІ-а група
</t>
    </r>
    <r>
      <rPr>
        <sz val="10"/>
        <rFont val="Times New Roman"/>
        <family val="1"/>
      </rPr>
      <t>CELERON та PENTIUM ІІІ-IV та аналоги з тактовою частотою процесора від 600 до 3000 МГц, ОЗУ 512 - 1000 Мб, HDD від 40 до 120 Гб</t>
    </r>
  </si>
  <si>
    <r>
      <t xml:space="preserve">ІІІ-я група
</t>
    </r>
    <r>
      <rPr>
        <sz val="10"/>
        <rFont val="Times New Roman"/>
        <family val="1"/>
      </rPr>
      <t>CELERON та PENTIUM IV та аналоги з тактовою частотою процесора від 3 ГГц і вище, Core 2 Duo, Dual Core з тактовою частотою процесора від 1,6 ГГц і вище, ОЗУ 1 Гб і вище, HDD від 120 Гб і вище</t>
    </r>
  </si>
  <si>
    <t>Комп'ютери 2009 року випуску</t>
  </si>
  <si>
    <t xml:space="preserve">  Комп'ютери 2010 року випуску</t>
  </si>
  <si>
    <t>Класифікація за наявністю гарантійного обслуговування</t>
  </si>
  <si>
    <t>Комп'ютери без гарантійного обслуговування (більше 5 років)</t>
  </si>
  <si>
    <t>Комп'ютери без гарантійного обслуговування (до 5 років)</t>
  </si>
  <si>
    <t>Комп'ютери з діючим гарантійним обслуговуванням</t>
  </si>
  <si>
    <t>1.5. Таблиця 4.8 "Узагальнений порівняльний аналіз змін технічного стану автотранспорту та спецавтотехніки":</t>
  </si>
  <si>
    <t>1.6. Таблиця 4.8.1 "Аналіз автотранспорту та спецавтотехніки станом на початок прогнозного періоду":</t>
  </si>
  <si>
    <t>1.7. Таблиця 4.8.2 "Розрахунок економічної ефективності закупівлі транспортних засобів та спецавтотехніки на прогнозний період":</t>
  </si>
  <si>
    <t>9=5+6+7+8</t>
  </si>
  <si>
    <t>10=4/9</t>
  </si>
  <si>
    <t>Вартість нового автомобіля (спецавтотехніки), що пропонується на заміну, тис.грн (з ПДВ)</t>
  </si>
  <si>
    <r>
      <t>загальний очікуваний економічний ефект від заміни автомобіля (спецавтотехніки)</t>
    </r>
  </si>
  <si>
    <t>1.8. Таблиця 4.9 "Витрати електроенергії":</t>
  </si>
  <si>
    <t>Показник</t>
  </si>
  <si>
    <t>1.9. Таблиця 5.І.І "Обсяги будівництва, реконструкції та модернізації об'єктів електричних мереж на прогнозний період":</t>
  </si>
  <si>
    <t>1.10. Таблиця 5.III.1 "Етапи впровадження  АСДТК":</t>
  </si>
  <si>
    <t>Артимко І.М</t>
  </si>
  <si>
    <t>1.11. Таблиця 5.V.1 "Етапи впровадження системи зв'язку і телекомунікацій":</t>
  </si>
  <si>
    <t>1.12. Таблиця 6 "Етапи проведення закупівель або впровадження основного обладнання, матеріалів, апаратного та програмного забезпечення згідно з інвестиційною програмою на прогнозний період":</t>
  </si>
  <si>
    <t>Найменування складових Інвестиційної програми *</t>
  </si>
  <si>
    <t xml:space="preserve">Кошторис              ст.
</t>
  </si>
  <si>
    <t>1.</t>
  </si>
  <si>
    <t>ТзОВ "Енергія - Новий Розділ"</t>
  </si>
  <si>
    <t>Усього на 2012-2016 роки</t>
  </si>
  <si>
    <t xml:space="preserve">  Комп'ютери 2011 року випуску</t>
  </si>
  <si>
    <t>ТП - 110 / 6 кВ</t>
  </si>
  <si>
    <t>Підстанції розподільчі</t>
  </si>
  <si>
    <t>Комп'ютери до 2006 року випуску</t>
  </si>
  <si>
    <t>кошторис, проект</t>
  </si>
  <si>
    <t xml:space="preserve">    "____" ____________ 2012 року</t>
  </si>
  <si>
    <t>"____" ____________ 2012 року</t>
  </si>
  <si>
    <t xml:space="preserve">  Комп'ютери 2012 року випуску</t>
  </si>
  <si>
    <r>
      <t xml:space="preserve">2013                    </t>
    </r>
    <r>
      <rPr>
        <sz val="9"/>
        <rFont val="Times New Roman"/>
        <family val="1"/>
      </rPr>
      <t>з урахуванням обсягів запланованих робіт</t>
    </r>
  </si>
  <si>
    <t>Усього на 2013-2017 роки</t>
  </si>
  <si>
    <t>7.1.2</t>
  </si>
  <si>
    <t>8.2.2</t>
  </si>
  <si>
    <t>Реконструкція електропостачання адмінбудинку по вул.Чорновола,7</t>
  </si>
  <si>
    <t>Реконструкція електропостачання адміністративного будинку по вул. Чорновола, 7</t>
  </si>
  <si>
    <t xml:space="preserve">Реконструкція електропостачання навчального корпусу НВК "Лідер" по вул.Чорновола,5. Зовнішні мережі ел.постачання на напрузі 0,4 кВ </t>
  </si>
  <si>
    <t>Усього на (2013-2017 роки</t>
  </si>
  <si>
    <t>Усього на 2013-2017роки</t>
  </si>
  <si>
    <t>Кількість лічильників, 
що підлягають заміні за планом у 2013 році (шт.)</t>
  </si>
  <si>
    <t>Фактично 
замінено у 2012 році (шт.)</t>
  </si>
  <si>
    <r>
      <t xml:space="preserve"> тис.км</t>
    </r>
    <r>
      <rPr>
        <sz val="10"/>
        <rFont val="Arial"/>
        <family val="2"/>
      </rPr>
      <t>²</t>
    </r>
  </si>
  <si>
    <t>ПС-84 Ввід Т-1 6кВ</t>
  </si>
  <si>
    <t>Класифікація за роком випуску</t>
  </si>
  <si>
    <t>1.1.</t>
  </si>
  <si>
    <t>1.2.</t>
  </si>
  <si>
    <t>Реконструкція електропостачання ж/будинку по вул. Сагайдачного, 17. Зовнішні мережі ел.постачання на напрузі 0,4 кВ</t>
  </si>
  <si>
    <t>8.2.3</t>
  </si>
  <si>
    <t>Реконструкція електропостачання навчального корпусу НВК "Лідер" по вул. Чорновола, 5. Зовнішні мережі ел.постачання на напрузі 0,4 кВ</t>
  </si>
  <si>
    <t xml:space="preserve">Амортизація  </t>
  </si>
  <si>
    <t>1.3.</t>
  </si>
  <si>
    <t>Додаток №2</t>
  </si>
  <si>
    <t>Додаток №3</t>
  </si>
  <si>
    <t>Додаток №1</t>
  </si>
  <si>
    <t>Додаток №4</t>
  </si>
  <si>
    <t>Амортизація  141,03 тис.грн., інші доходи  2,18 тис.грн.</t>
  </si>
  <si>
    <t>Реакт.ел.ен., дод.послуги 43,85 тис.грн</t>
  </si>
  <si>
    <t>Дод.послуги 10,15 тис.грн., інші доходи 5,02 тис.грн.</t>
  </si>
</sst>
</file>

<file path=xl/styles.xml><?xml version="1.0" encoding="utf-8"?>
<styleSheet xmlns="http://schemas.openxmlformats.org/spreadsheetml/2006/main">
  <numFmts count="6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/m/yyyy;@"/>
    <numFmt numFmtId="178" formatCode="dd\.mm\.yyyy;@"/>
    <numFmt numFmtId="179" formatCode="#,##0.0"/>
    <numFmt numFmtId="180" formatCode="#,##0.000_ ;[Red]\-#,##0.000\ "/>
    <numFmt numFmtId="181" formatCode="#,##0_ ;[Red]\-#,##0\ "/>
    <numFmt numFmtId="182" formatCode="#,##0.0_ ;[Red]\-#,##0.0\ "/>
    <numFmt numFmtId="183" formatCode="#,##0.0000_ ;[Red]\-#,##0.0000\ "/>
    <numFmt numFmtId="184" formatCode="0.000"/>
    <numFmt numFmtId="185" formatCode="[$-422]d\ mmmm\ yyyy&quot; р.&quot;"/>
    <numFmt numFmtId="186" formatCode="yyyy"/>
    <numFmt numFmtId="187" formatCode="0.0"/>
    <numFmt numFmtId="188" formatCode="0.0%"/>
    <numFmt numFmtId="189" formatCode="[$-FC22]d\ mmmm\ yyyy&quot; р.&quot;;@"/>
    <numFmt numFmtId="190" formatCode="0.0000"/>
    <numFmt numFmtId="191" formatCode="0.000%"/>
    <numFmt numFmtId="192" formatCode="0.00000"/>
    <numFmt numFmtId="193" formatCode="_-* #,##0.0\ _г_р_н_._-;\-* #,##0.0\ _г_р_н_._-;_-* &quot;-&quot;??\ _г_р_н_._-;_-@_-"/>
    <numFmt numFmtId="194" formatCode="_-* #,##0\ _г_р_н_._-;\-* #,##0\ _г_р_н_._-;_-* &quot;-&quot;??\ _г_р_н_._-;_-@_-"/>
    <numFmt numFmtId="195" formatCode="_-* #,##0.000\ _г_р_н_._-;\-* #,##0.000\ _г_р_н_._-;_-* &quot;-&quot;??\ _г_р_н_._-;_-@_-"/>
    <numFmt numFmtId="196" formatCode="#,##0&quot; /АС-70&quot;;\-#,##0.00&quot;р.&quot;"/>
    <numFmt numFmtId="197" formatCode="#&quot;/АС-35&quot;"/>
    <numFmt numFmtId="198" formatCode="dd\.mm\.yyyy\ &quot;р.&quot;"/>
    <numFmt numFmtId="199" formatCode="#,##0_ ;\-#,##0\ "/>
    <numFmt numFmtId="200" formatCode="0.000000"/>
    <numFmt numFmtId="201" formatCode="0_ ;\-0\ "/>
    <numFmt numFmtId="202" formatCode="#,##0.0_ ;\-#,##0.0\ "/>
    <numFmt numFmtId="203" formatCode="0.0_ ;\-0.0\ "/>
    <numFmt numFmtId="204" formatCode="0.0,&quot;км&quot;"/>
    <numFmt numFmtId="205" formatCode="0.0&quot; км&quot;"/>
    <numFmt numFmtId="206" formatCode="0.0000000"/>
    <numFmt numFmtId="207" formatCode="#,##0.000"/>
    <numFmt numFmtId="208" formatCode="#,##0.0000"/>
    <numFmt numFmtId="209" formatCode="#,##0\ &quot;к.&quot;;\-#,##0\ &quot;к.&quot;"/>
    <numFmt numFmtId="210" formatCode="#,##0\ &quot;к.&quot;;[Red]\-#,##0\ &quot;к.&quot;"/>
    <numFmt numFmtId="211" formatCode="#,##0.00\ &quot;к.&quot;;\-#,##0.00\ &quot;к.&quot;"/>
    <numFmt numFmtId="212" formatCode="#,##0.00\ &quot;к.&quot;;[Red]\-#,##0.00\ &quot;к.&quot;"/>
    <numFmt numFmtId="213" formatCode="_-* #,##0\ &quot;к.&quot;_-;\-* #,##0\ &quot;к.&quot;_-;_-* &quot;-&quot;\ &quot;к.&quot;_-;_-@_-"/>
    <numFmt numFmtId="214" formatCode="_-* #,##0\ _к_._-;\-* #,##0\ _к_._-;_-* &quot;-&quot;\ _к_._-;_-@_-"/>
    <numFmt numFmtId="215" formatCode="_-* #,##0.00\ &quot;к.&quot;_-;\-* #,##0.00\ &quot;к.&quot;_-;_-* &quot;-&quot;??\ &quot;к.&quot;_-;_-@_-"/>
    <numFmt numFmtId="216" formatCode="_-* #,##0.00\ _к_._-;\-* #,##0.00\ _к_._-;_-* &quot;-&quot;??\ _к_._-;_-@_-"/>
    <numFmt numFmtId="217" formatCode="#,##0.00_ ;[Red]\-#,##0.00\ "/>
    <numFmt numFmtId="218" formatCode="#,##0.00000"/>
    <numFmt numFmtId="219" formatCode="0.0000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0"/>
    </font>
    <font>
      <b/>
      <i/>
      <sz val="10"/>
      <name val="Arial"/>
      <family val="2"/>
    </font>
    <font>
      <i/>
      <sz val="12"/>
      <name val="Times New Roman"/>
      <family val="0"/>
    </font>
    <font>
      <b/>
      <sz val="14"/>
      <name val="Arial"/>
      <family val="2"/>
    </font>
    <font>
      <sz val="10"/>
      <name val="Times New Roman"/>
      <family val="1"/>
    </font>
    <font>
      <sz val="10"/>
      <name val="PragmaticaCTT"/>
      <family val="0"/>
    </font>
    <font>
      <sz val="12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color indexed="10"/>
      <name val="Arial Cyr"/>
      <family val="2"/>
    </font>
    <font>
      <vertAlign val="superscript"/>
      <sz val="10"/>
      <name val="Arial Cyr"/>
      <family val="0"/>
    </font>
    <font>
      <sz val="9"/>
      <name val="Arial Cyr"/>
      <family val="0"/>
    </font>
    <font>
      <b/>
      <i/>
      <sz val="10"/>
      <color indexed="12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11"/>
      <name val="Arial Cyr"/>
      <family val="0"/>
    </font>
    <font>
      <sz val="9"/>
      <name val="Times New Roman"/>
      <family val="1"/>
    </font>
    <font>
      <sz val="10"/>
      <color indexed="9"/>
      <name val="PragmaticaCTT"/>
      <family val="0"/>
    </font>
    <font>
      <sz val="10"/>
      <color indexed="9"/>
      <name val="Arial Cyr"/>
      <family val="0"/>
    </font>
    <font>
      <u val="single"/>
      <sz val="10"/>
      <color indexed="9"/>
      <name val="Arial Cyr"/>
      <family val="0"/>
    </font>
    <font>
      <sz val="11"/>
      <name val="Times New Roman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9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8" borderId="10" xfId="0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/>
    </xf>
    <xf numFmtId="0" fontId="0" fillId="8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top" wrapText="1"/>
      <protection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0" fillId="8" borderId="10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ill="1" applyBorder="1" applyAlignment="1" applyProtection="1">
      <alignment horizontal="center" vertical="center"/>
      <protection/>
    </xf>
    <xf numFmtId="1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0" fillId="8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 vertical="center"/>
      <protection/>
    </xf>
    <xf numFmtId="4" fontId="0" fillId="22" borderId="10" xfId="0" applyNumberFormat="1" applyFill="1" applyBorder="1" applyAlignment="1" applyProtection="1">
      <alignment horizontal="center" vertical="center"/>
      <protection locked="0"/>
    </xf>
    <xf numFmtId="3" fontId="0" fillId="22" borderId="10" xfId="0" applyNumberFormat="1" applyFill="1" applyBorder="1" applyAlignment="1" applyProtection="1">
      <alignment horizontal="center" vertical="center"/>
      <protection locked="0"/>
    </xf>
    <xf numFmtId="3" fontId="0" fillId="0" borderId="10" xfId="0" applyNumberFormat="1" applyFill="1" applyBorder="1" applyAlignment="1" applyProtection="1">
      <alignment horizontal="center" vertical="center"/>
      <protection/>
    </xf>
    <xf numFmtId="3" fontId="0" fillId="22" borderId="10" xfId="0" applyNumberForma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4" fontId="0" fillId="22" borderId="10" xfId="0" applyNumberForma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" fontId="0" fillId="0" borderId="12" xfId="0" applyNumberFormat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 wrapText="1"/>
      <protection/>
    </xf>
    <xf numFmtId="0" fontId="0" fillId="8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22" borderId="11" xfId="0" applyNumberFormat="1" applyFill="1" applyBorder="1" applyAlignment="1" applyProtection="1">
      <alignment horizontal="center" vertical="center"/>
      <protection locked="0"/>
    </xf>
    <xf numFmtId="14" fontId="0" fillId="22" borderId="11" xfId="0" applyNumberFormat="1" applyFill="1" applyBorder="1" applyAlignment="1" applyProtection="1">
      <alignment horizontal="center" vertical="center"/>
      <protection locked="0"/>
    </xf>
    <xf numFmtId="0" fontId="0" fillId="22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4" fontId="0" fillId="22" borderId="13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81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182" fontId="12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1" fontId="1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 wrapText="1"/>
    </xf>
    <xf numFmtId="181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81" fontId="12" fillId="0" borderId="10" xfId="0" applyNumberFormat="1" applyFont="1" applyFill="1" applyBorder="1" applyAlignment="1">
      <alignment horizontal="center" vertical="center"/>
    </xf>
    <xf numFmtId="182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182" fontId="10" fillId="22" borderId="10" xfId="0" applyNumberFormat="1" applyFont="1" applyFill="1" applyBorder="1" applyAlignment="1">
      <alignment horizontal="center" vertical="center"/>
    </xf>
    <xf numFmtId="182" fontId="10" fillId="22" borderId="10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/>
    </xf>
    <xf numFmtId="3" fontId="0" fillId="0" borderId="13" xfId="0" applyNumberForma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4" fontId="4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8" borderId="10" xfId="0" applyFill="1" applyBorder="1" applyAlignment="1">
      <alignment horizontal="center"/>
    </xf>
    <xf numFmtId="49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24" fillId="0" borderId="0" xfId="56" applyFont="1" applyBorder="1" applyAlignment="1" applyProtection="1">
      <alignment horizontal="left"/>
      <protection hidden="1"/>
    </xf>
    <xf numFmtId="0" fontId="23" fillId="0" borderId="0" xfId="0" applyFont="1" applyAlignment="1">
      <alignment horizontal="center"/>
    </xf>
    <xf numFmtId="0" fontId="23" fillId="0" borderId="0" xfId="56" applyFont="1" applyProtection="1">
      <alignment/>
      <protection hidden="1"/>
    </xf>
    <xf numFmtId="0" fontId="23" fillId="0" borderId="0" xfId="56" applyFont="1" applyAlignment="1" applyProtection="1">
      <alignment horizontal="left"/>
      <protection hidden="1"/>
    </xf>
    <xf numFmtId="0" fontId="23" fillId="0" borderId="0" xfId="56" applyFont="1" applyAlignment="1" applyProtection="1">
      <alignment horizontal="left" indent="3"/>
      <protection hidden="1"/>
    </xf>
    <xf numFmtId="0" fontId="17" fillId="0" borderId="0" xfId="0" applyAlignment="1">
      <alignment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0" fontId="0" fillId="8" borderId="19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8" borderId="19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4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8" borderId="13" xfId="0" applyFont="1" applyFill="1" applyBorder="1" applyAlignment="1" applyProtection="1">
      <alignment horizontal="center" vertical="center" wrapText="1"/>
      <protection/>
    </xf>
    <xf numFmtId="4" fontId="0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4" fontId="0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2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/>
      <protection/>
    </xf>
    <xf numFmtId="3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top" wrapText="1" indent="3"/>
      <protection/>
    </xf>
    <xf numFmtId="0" fontId="0" fillId="0" borderId="10" xfId="0" applyFont="1" applyFill="1" applyBorder="1" applyAlignment="1" applyProtection="1">
      <alignment horizontal="left" vertical="top" wrapText="1" indent="7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3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justify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14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wrapText="1"/>
    </xf>
    <xf numFmtId="188" fontId="0" fillId="0" borderId="10" xfId="61" applyNumberFormat="1" applyFont="1" applyFill="1" applyBorder="1" applyAlignment="1">
      <alignment horizontal="right" vertical="center" wrapText="1"/>
    </xf>
    <xf numFmtId="188" fontId="0" fillId="0" borderId="10" xfId="0" applyNumberFormat="1" applyFont="1" applyFill="1" applyBorder="1" applyAlignment="1">
      <alignment horizontal="right" vertical="center" wrapText="1"/>
    </xf>
    <xf numFmtId="49" fontId="0" fillId="25" borderId="10" xfId="0" applyNumberFormat="1" applyFont="1" applyFill="1" applyBorder="1" applyAlignment="1">
      <alignment vertical="center" wrapText="1"/>
    </xf>
    <xf numFmtId="3" fontId="0" fillId="22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vertical="center" wrapText="1"/>
    </xf>
    <xf numFmtId="0" fontId="0" fillId="22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/>
    </xf>
    <xf numFmtId="10" fontId="17" fillId="0" borderId="20" xfId="0" applyNumberFormat="1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10" fontId="17" fillId="0" borderId="2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1" fontId="0" fillId="8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 wrapText="1"/>
      <protection locked="0"/>
    </xf>
    <xf numFmtId="3" fontId="0" fillId="22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10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" fontId="17" fillId="0" borderId="10" xfId="0" applyNumberFormat="1" applyBorder="1" applyAlignment="1" applyProtection="1">
      <alignment horizontal="center" vertical="center" wrapText="1"/>
      <protection locked="0"/>
    </xf>
    <xf numFmtId="0" fontId="17" fillId="0" borderId="10" xfId="0" applyBorder="1" applyAlignment="1" applyProtection="1">
      <alignment horizontal="center" vertical="center" wrapText="1"/>
      <protection locked="0"/>
    </xf>
    <xf numFmtId="1" fontId="17" fillId="0" borderId="10" xfId="0" applyNumberFormat="1" applyFill="1" applyBorder="1" applyAlignment="1" applyProtection="1">
      <alignment horizontal="center" vertical="center" wrapText="1"/>
      <protection locked="0"/>
    </xf>
    <xf numFmtId="0" fontId="17" fillId="0" borderId="10" xfId="0" applyFill="1" applyBorder="1" applyAlignment="1" applyProtection="1">
      <alignment horizontal="center" vertical="center" wrapText="1"/>
      <protection locked="0"/>
    </xf>
    <xf numFmtId="0" fontId="17" fillId="0" borderId="0" xfId="0" applyAlignment="1">
      <alignment wrapText="1"/>
    </xf>
    <xf numFmtId="0" fontId="17" fillId="0" borderId="10" xfId="0" applyBorder="1" applyAlignment="1" applyProtection="1">
      <alignment horizontal="center" vertical="center"/>
      <protection/>
    </xf>
    <xf numFmtId="4" fontId="17" fillId="22" borderId="10" xfId="0" applyNumberFormat="1" applyFill="1" applyBorder="1" applyAlignment="1" applyProtection="1">
      <alignment/>
      <protection/>
    </xf>
    <xf numFmtId="207" fontId="17" fillId="22" borderId="1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 locked="0"/>
    </xf>
    <xf numFmtId="0" fontId="17" fillId="0" borderId="0" xfId="0" applyAlignment="1">
      <alignment horizontal="right"/>
    </xf>
    <xf numFmtId="0" fontId="0" fillId="0" borderId="0" xfId="0" applyFont="1" applyAlignment="1" applyProtection="1">
      <alignment horizontal="right" vertical="center" wrapText="1"/>
      <protection/>
    </xf>
    <xf numFmtId="3" fontId="31" fillId="0" borderId="0" xfId="55" applyNumberFormat="1" applyFont="1" applyAlignment="1">
      <alignment textRotation="180"/>
      <protection/>
    </xf>
    <xf numFmtId="0" fontId="0" fillId="0" borderId="0" xfId="55" applyAlignment="1" applyProtection="1">
      <alignment horizontal="center" vertical="center" wrapText="1"/>
      <protection locked="0"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8" borderId="10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ill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horizontal="center" vertical="center" wrapText="1"/>
      <protection locked="0"/>
    </xf>
    <xf numFmtId="0" fontId="0" fillId="0" borderId="0" xfId="55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right" vertical="center" wrapText="1"/>
    </xf>
    <xf numFmtId="3" fontId="15" fillId="8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179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1" fillId="7" borderId="26" xfId="0" applyNumberFormat="1" applyFont="1" applyFill="1" applyBorder="1" applyAlignment="1">
      <alignment horizontal="center" vertical="center" wrapText="1"/>
    </xf>
    <xf numFmtId="3" fontId="11" fillId="7" borderId="28" xfId="0" applyNumberFormat="1" applyFont="1" applyFill="1" applyBorder="1" applyAlignment="1">
      <alignment/>
    </xf>
    <xf numFmtId="3" fontId="10" fillId="0" borderId="29" xfId="0" applyNumberFormat="1" applyFont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9" fontId="10" fillId="0" borderId="23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179" fontId="10" fillId="0" borderId="33" xfId="0" applyNumberFormat="1" applyFont="1" applyBorder="1" applyAlignment="1">
      <alignment horizontal="center" vertical="center" wrapText="1"/>
    </xf>
    <xf numFmtId="3" fontId="13" fillId="7" borderId="26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3" fillId="7" borderId="2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3" fontId="13" fillId="7" borderId="27" xfId="0" applyNumberFormat="1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11" fillId="7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 applyProtection="1">
      <alignment horizontal="center" vertical="center"/>
      <protection locked="0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11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11" fillId="7" borderId="35" xfId="0" applyNumberFormat="1" applyFont="1" applyFill="1" applyBorder="1" applyAlignment="1">
      <alignment horizontal="center" vertical="center"/>
    </xf>
    <xf numFmtId="3" fontId="11" fillId="7" borderId="3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4" fillId="2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3" fontId="11" fillId="7" borderId="25" xfId="0" applyNumberFormat="1" applyFont="1" applyFill="1" applyBorder="1" applyAlignment="1">
      <alignment horizontal="center" vertical="center"/>
    </xf>
    <xf numFmtId="3" fontId="4" fillId="2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33" xfId="0" applyNumberFormat="1" applyFont="1" applyBorder="1" applyAlignment="1" applyProtection="1">
      <alignment horizontal="center" vertical="center"/>
      <protection locked="0"/>
    </xf>
    <xf numFmtId="3" fontId="10" fillId="0" borderId="11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3" fillId="7" borderId="11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3" fillId="7" borderId="25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7" xfId="0" applyNumberFormat="1" applyFont="1" applyFill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left" vertical="center"/>
    </xf>
    <xf numFmtId="3" fontId="29" fillId="7" borderId="23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3" fontId="13" fillId="7" borderId="11" xfId="0" applyNumberFormat="1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3" fontId="29" fillId="7" borderId="26" xfId="0" applyNumberFormat="1" applyFont="1" applyFill="1" applyBorder="1" applyAlignment="1">
      <alignment horizontal="center" vertical="center" wrapText="1"/>
    </xf>
    <xf numFmtId="3" fontId="29" fillId="7" borderId="27" xfId="0" applyNumberFormat="1" applyFont="1" applyFill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11" fillId="7" borderId="39" xfId="0" applyNumberFormat="1" applyFont="1" applyFill="1" applyBorder="1" applyAlignment="1">
      <alignment horizontal="center" vertical="center"/>
    </xf>
    <xf numFmtId="3" fontId="4" fillId="2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41" xfId="0" applyNumberFormat="1" applyFont="1" applyBorder="1" applyAlignment="1">
      <alignment horizontal="center" vertical="center" wrapText="1"/>
    </xf>
    <xf numFmtId="3" fontId="11" fillId="7" borderId="42" xfId="0" applyNumberFormat="1" applyFont="1" applyFill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42" xfId="0" applyNumberFormat="1" applyFont="1" applyBorder="1" applyAlignment="1">
      <alignment horizontal="center" vertical="center" wrapText="1"/>
    </xf>
    <xf numFmtId="3" fontId="11" fillId="7" borderId="44" xfId="0" applyNumberFormat="1" applyFont="1" applyFill="1" applyBorder="1" applyAlignment="1">
      <alignment horizontal="center" vertical="center"/>
    </xf>
    <xf numFmtId="3" fontId="11" fillId="7" borderId="45" xfId="0" applyNumberFormat="1" applyFont="1" applyFill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19" xfId="0" applyFont="1" applyBorder="1" applyAlignment="1">
      <alignment vertical="center" wrapText="1"/>
    </xf>
    <xf numFmtId="1" fontId="0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" fontId="0" fillId="8" borderId="10" xfId="0" applyNumberFormat="1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left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center" vertical="center" wrapText="1"/>
      <protection locked="0"/>
    </xf>
    <xf numFmtId="1" fontId="0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8" borderId="13" xfId="0" applyFont="1" applyFill="1" applyBorder="1" applyAlignment="1" applyProtection="1">
      <alignment horizontal="center" vertical="center" wrapText="1"/>
      <protection/>
    </xf>
    <xf numFmtId="0" fontId="0" fillId="8" borderId="13" xfId="0" applyFont="1" applyFill="1" applyBorder="1" applyAlignment="1" applyProtection="1">
      <alignment horizontal="center"/>
      <protection/>
    </xf>
    <xf numFmtId="49" fontId="0" fillId="0" borderId="46" xfId="0" applyNumberFormat="1" applyFont="1" applyFill="1" applyBorder="1" applyAlignment="1" applyProtection="1">
      <alignment horizontal="right" vertical="center" wrapText="1"/>
      <protection/>
    </xf>
    <xf numFmtId="0" fontId="6" fillId="22" borderId="15" xfId="0" applyFont="1" applyFill="1" applyBorder="1" applyAlignment="1" applyProtection="1">
      <alignment wrapText="1"/>
      <protection/>
    </xf>
    <xf numFmtId="4" fontId="0" fillId="22" borderId="15" xfId="0" applyNumberFormat="1" applyFont="1" applyFill="1" applyBorder="1" applyAlignment="1" applyProtection="1">
      <alignment horizontal="center" vertical="center"/>
      <protection/>
    </xf>
    <xf numFmtId="4" fontId="0" fillId="22" borderId="47" xfId="0" applyNumberFormat="1" applyFont="1" applyFill="1" applyBorder="1" applyAlignment="1" applyProtection="1">
      <alignment horizontal="center" vertical="center"/>
      <protection/>
    </xf>
    <xf numFmtId="0" fontId="0" fillId="22" borderId="48" xfId="0" applyFont="1" applyFill="1" applyBorder="1" applyAlignment="1" applyProtection="1">
      <alignment/>
      <protection/>
    </xf>
    <xf numFmtId="49" fontId="0" fillId="0" borderId="4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22" borderId="10" xfId="0" applyFont="1" applyFill="1" applyBorder="1" applyAlignment="1" applyProtection="1">
      <alignment wrapText="1"/>
      <protection/>
    </xf>
    <xf numFmtId="4" fontId="0" fillId="22" borderId="10" xfId="0" applyNumberFormat="1" applyFont="1" applyFill="1" applyBorder="1" applyAlignment="1" applyProtection="1">
      <alignment horizontal="center" vertic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/>
      <protection/>
    </xf>
    <xf numFmtId="4" fontId="0" fillId="22" borderId="10" xfId="0" applyNumberFormat="1" applyFont="1" applyFill="1" applyBorder="1" applyAlignment="1" applyProtection="1">
      <alignment horizontal="center" vertical="center"/>
      <protection locked="0"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5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22" borderId="37" xfId="0" applyFont="1" applyFill="1" applyBorder="1" applyAlignment="1" applyProtection="1">
      <alignment/>
      <protection/>
    </xf>
    <xf numFmtId="4" fontId="0" fillId="22" borderId="16" xfId="0" applyNumberFormat="1" applyFont="1" applyFill="1" applyBorder="1" applyAlignment="1" applyProtection="1">
      <alignment horizontal="center" vertical="center"/>
      <protection locked="0"/>
    </xf>
    <xf numFmtId="4" fontId="0" fillId="22" borderId="51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/>
      <protection/>
    </xf>
    <xf numFmtId="49" fontId="0" fillId="0" borderId="52" xfId="0" applyNumberFormat="1" applyFont="1" applyFill="1" applyBorder="1" applyAlignment="1" applyProtection="1">
      <alignment horizontal="right" vertical="center" wrapText="1"/>
      <protection/>
    </xf>
    <xf numFmtId="0" fontId="0" fillId="22" borderId="0" xfId="0" applyFont="1" applyFill="1" applyBorder="1" applyAlignment="1" applyProtection="1">
      <alignment wrapTex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" fontId="0" fillId="22" borderId="53" xfId="0" applyNumberFormat="1" applyFont="1" applyFill="1" applyBorder="1" applyAlignment="1" applyProtection="1">
      <alignment horizontal="center" vertical="center"/>
      <protection locked="0"/>
    </xf>
    <xf numFmtId="0" fontId="0" fillId="22" borderId="54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22" borderId="13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6" xfId="0" applyFont="1" applyFill="1" applyBorder="1" applyAlignment="1" applyProtection="1">
      <alignment wrapText="1"/>
      <protection/>
    </xf>
    <xf numFmtId="0" fontId="0" fillId="22" borderId="16" xfId="0" applyFont="1" applyFill="1" applyBorder="1" applyAlignment="1" applyProtection="1">
      <alignment wrapText="1"/>
      <protection/>
    </xf>
    <xf numFmtId="0" fontId="0" fillId="22" borderId="0" xfId="0" applyFont="1" applyFill="1" applyBorder="1" applyAlignment="1" applyProtection="1">
      <alignment/>
      <protection/>
    </xf>
    <xf numFmtId="0" fontId="0" fillId="0" borderId="46" xfId="0" applyFont="1" applyFill="1" applyBorder="1" applyAlignment="1" applyProtection="1">
      <alignment horizontal="right" vertical="center" wrapText="1"/>
      <protection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/>
    </xf>
    <xf numFmtId="4" fontId="0" fillId="22" borderId="55" xfId="0" applyNumberFormat="1" applyFont="1" applyFill="1" applyBorder="1" applyAlignment="1" applyProtection="1">
      <alignment horizontal="center" vertical="center"/>
      <protection/>
    </xf>
    <xf numFmtId="4" fontId="0" fillId="22" borderId="18" xfId="0" applyNumberFormat="1" applyFont="1" applyFill="1" applyBorder="1" applyAlignment="1" applyProtection="1">
      <alignment horizontal="center" vertical="center"/>
      <protection/>
    </xf>
    <xf numFmtId="0" fontId="0" fillId="22" borderId="10" xfId="0" applyFont="1" applyFill="1" applyBorder="1" applyAlignment="1" applyProtection="1">
      <alignment horizontal="center" vertical="center" wrapText="1"/>
      <protection/>
    </xf>
    <xf numFmtId="4" fontId="0" fillId="22" borderId="20" xfId="0" applyNumberFormat="1" applyFont="1" applyFill="1" applyBorder="1" applyAlignment="1" applyProtection="1">
      <alignment horizontal="center" vertical="center"/>
      <protection locked="0"/>
    </xf>
    <xf numFmtId="0" fontId="0" fillId="22" borderId="56" xfId="0" applyFont="1" applyFill="1" applyBorder="1" applyAlignment="1" applyProtection="1">
      <alignment wrapText="1"/>
      <protection/>
    </xf>
    <xf numFmtId="4" fontId="0" fillId="2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57" xfId="0" applyFont="1" applyBorder="1" applyAlignment="1" applyProtection="1">
      <alignment/>
      <protection/>
    </xf>
    <xf numFmtId="0" fontId="0" fillId="22" borderId="16" xfId="0" applyFont="1" applyFill="1" applyBorder="1" applyAlignment="1" applyProtection="1">
      <alignment horizontal="center" vertical="center" wrapText="1"/>
      <protection/>
    </xf>
    <xf numFmtId="4" fontId="0" fillId="22" borderId="21" xfId="0" applyNumberFormat="1" applyFont="1" applyFill="1" applyBorder="1" applyAlignment="1" applyProtection="1">
      <alignment horizontal="center" vertical="center"/>
      <protection locked="0"/>
    </xf>
    <xf numFmtId="0" fontId="6" fillId="22" borderId="58" xfId="0" applyFont="1" applyFill="1" applyBorder="1" applyAlignment="1" applyProtection="1">
      <alignment wrapText="1"/>
      <protection/>
    </xf>
    <xf numFmtId="4" fontId="1" fillId="22" borderId="10" xfId="0" applyNumberFormat="1" applyFont="1" applyFill="1" applyBorder="1" applyAlignment="1" applyProtection="1">
      <alignment horizontal="center" vertical="center"/>
      <protection locked="0"/>
    </xf>
    <xf numFmtId="3" fontId="0" fillId="22" borderId="15" xfId="0" applyNumberFormat="1" applyFont="1" applyFill="1" applyBorder="1" applyAlignment="1" applyProtection="1">
      <alignment horizontal="center" vertical="center"/>
      <protection/>
    </xf>
    <xf numFmtId="3" fontId="0" fillId="22" borderId="47" xfId="0" applyNumberFormat="1" applyFont="1" applyFill="1" applyBorder="1" applyAlignment="1" applyProtection="1">
      <alignment horizontal="center" vertical="center"/>
      <protection/>
    </xf>
    <xf numFmtId="3" fontId="0" fillId="22" borderId="10" xfId="0" applyNumberFormat="1" applyFont="1" applyFill="1" applyBorder="1" applyAlignment="1" applyProtection="1">
      <alignment horizontal="center" vertical="center"/>
      <protection/>
    </xf>
    <xf numFmtId="3" fontId="0" fillId="22" borderId="14" xfId="0" applyNumberFormat="1" applyFont="1" applyFill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/>
      <protection/>
    </xf>
    <xf numFmtId="0" fontId="0" fillId="22" borderId="60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0" fillId="22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 wrapText="1"/>
      <protection locked="0"/>
    </xf>
    <xf numFmtId="3" fontId="0" fillId="0" borderId="10" xfId="0" applyNumberForma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33" fillId="0" borderId="0" xfId="56" applyFont="1" applyProtection="1">
      <alignment/>
      <protection hidden="1"/>
    </xf>
    <xf numFmtId="0" fontId="13" fillId="0" borderId="10" xfId="0" applyFont="1" applyFill="1" applyBorder="1" applyAlignment="1">
      <alignment horizontal="left" vertical="center" wrapText="1"/>
    </xf>
    <xf numFmtId="207" fontId="0" fillId="22" borderId="10" xfId="0" applyNumberFormat="1" applyFont="1" applyFill="1" applyBorder="1" applyAlignment="1" applyProtection="1">
      <alignment horizontal="center" vertical="center" wrapText="1"/>
      <protection locked="0"/>
    </xf>
    <xf numFmtId="207" fontId="0" fillId="0" borderId="0" xfId="0" applyNumberFormat="1" applyFont="1" applyAlignment="1" applyProtection="1">
      <alignment/>
      <protection/>
    </xf>
    <xf numFmtId="207" fontId="0" fillId="22" borderId="10" xfId="0" applyNumberFormat="1" applyFont="1" applyFill="1" applyBorder="1" applyAlignment="1" applyProtection="1">
      <alignment horizontal="center" vertical="center"/>
      <protection locked="0"/>
    </xf>
    <xf numFmtId="217" fontId="10" fillId="22" borderId="10" xfId="0" applyNumberFormat="1" applyFont="1" applyFill="1" applyBorder="1" applyAlignment="1">
      <alignment horizontal="center" vertical="center" wrapText="1"/>
    </xf>
    <xf numFmtId="207" fontId="0" fillId="22" borderId="16" xfId="0" applyNumberFormat="1" applyFont="1" applyFill="1" applyBorder="1" applyAlignment="1" applyProtection="1">
      <alignment horizontal="center" vertical="center"/>
      <protection locked="0"/>
    </xf>
    <xf numFmtId="184" fontId="0" fillId="22" borderId="10" xfId="0" applyNumberFormat="1" applyFont="1" applyFill="1" applyBorder="1" applyAlignment="1" applyProtection="1">
      <alignment horizontal="center" vertical="center" wrapText="1"/>
      <protection/>
    </xf>
    <xf numFmtId="184" fontId="0" fillId="2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180" fontId="10" fillId="22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/>
      <protection/>
    </xf>
    <xf numFmtId="0" fontId="34" fillId="0" borderId="0" xfId="0" applyFont="1" applyAlignment="1">
      <alignment/>
    </xf>
    <xf numFmtId="0" fontId="0" fillId="0" borderId="10" xfId="55" applyFont="1" applyBorder="1" applyAlignment="1" applyProtection="1">
      <alignment horizontal="center" vertical="center" wrapText="1"/>
      <protection locked="0"/>
    </xf>
    <xf numFmtId="207" fontId="17" fillId="0" borderId="10" xfId="0" applyNumberFormat="1" applyFill="1" applyBorder="1" applyAlignment="1" applyProtection="1">
      <alignment/>
      <protection/>
    </xf>
    <xf numFmtId="4" fontId="17" fillId="0" borderId="1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0" xfId="56" applyFont="1" applyBorder="1" applyAlignment="1" applyProtection="1">
      <alignment horizontal="left"/>
      <protection hidden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56" applyFont="1" applyProtection="1">
      <alignment/>
      <protection hidden="1"/>
    </xf>
    <xf numFmtId="0" fontId="40" fillId="0" borderId="0" xfId="0" applyFont="1" applyAlignment="1">
      <alignment/>
    </xf>
    <xf numFmtId="0" fontId="39" fillId="0" borderId="0" xfId="56" applyFont="1" applyProtection="1">
      <alignment/>
      <protection hidden="1"/>
    </xf>
    <xf numFmtId="0" fontId="39" fillId="0" borderId="0" xfId="56" applyFont="1" applyAlignment="1" applyProtection="1">
      <alignment horizontal="left"/>
      <protection hidden="1"/>
    </xf>
    <xf numFmtId="0" fontId="39" fillId="0" borderId="0" xfId="56" applyFont="1" applyAlignment="1" applyProtection="1">
      <alignment horizontal="left" indent="3"/>
      <protection hidden="1"/>
    </xf>
    <xf numFmtId="49" fontId="0" fillId="0" borderId="58" xfId="0" applyNumberFormat="1" applyFont="1" applyFill="1" applyBorder="1" applyAlignment="1" applyProtection="1">
      <alignment horizontal="right" vertical="center" wrapText="1"/>
      <protection/>
    </xf>
    <xf numFmtId="49" fontId="0" fillId="0" borderId="56" xfId="0" applyNumberFormat="1" applyFont="1" applyFill="1" applyBorder="1" applyAlignment="1" applyProtection="1">
      <alignment horizontal="right" vertical="center" wrapText="1"/>
      <protection/>
    </xf>
    <xf numFmtId="49" fontId="0" fillId="0" borderId="60" xfId="0" applyNumberFormat="1" applyFont="1" applyFill="1" applyBorder="1" applyAlignment="1" applyProtection="1">
      <alignment horizontal="right" vertical="center" wrapText="1"/>
      <protection/>
    </xf>
    <xf numFmtId="49" fontId="0" fillId="0" borderId="61" xfId="0" applyNumberFormat="1" applyFont="1" applyFill="1" applyBorder="1" applyAlignment="1" applyProtection="1">
      <alignment horizontal="right" vertical="center" wrapText="1"/>
      <protection/>
    </xf>
    <xf numFmtId="0" fontId="0" fillId="0" borderId="58" xfId="0" applyFont="1" applyFill="1" applyBorder="1" applyAlignment="1" applyProtection="1">
      <alignment horizontal="right" vertical="center" wrapText="1"/>
      <protection/>
    </xf>
    <xf numFmtId="49" fontId="0" fillId="0" borderId="62" xfId="0" applyNumberFormat="1" applyFont="1" applyFill="1" applyBorder="1" applyAlignment="1" applyProtection="1">
      <alignment horizontal="right" vertical="center" wrapText="1"/>
      <protection/>
    </xf>
    <xf numFmtId="49" fontId="0" fillId="0" borderId="63" xfId="0" applyNumberFormat="1" applyFont="1" applyFill="1" applyBorder="1" applyAlignment="1" applyProtection="1">
      <alignment horizontal="right" vertical="center" wrapText="1"/>
      <protection/>
    </xf>
    <xf numFmtId="49" fontId="0" fillId="0" borderId="64" xfId="0" applyNumberFormat="1" applyFont="1" applyFill="1" applyBorder="1" applyAlignment="1" applyProtection="1">
      <alignment horizontal="right" vertical="center" wrapText="1"/>
      <protection/>
    </xf>
    <xf numFmtId="0" fontId="0" fillId="0" borderId="0" xfId="33">
      <alignment/>
      <protection/>
    </xf>
    <xf numFmtId="0" fontId="0" fillId="0" borderId="0" xfId="54">
      <alignment/>
      <protection/>
    </xf>
    <xf numFmtId="0" fontId="37" fillId="0" borderId="10" xfId="33" applyFont="1" applyFill="1" applyBorder="1" applyAlignment="1">
      <alignment horizontal="center" vertical="center" wrapText="1"/>
      <protection/>
    </xf>
    <xf numFmtId="0" fontId="16" fillId="0" borderId="10" xfId="33" applyFont="1" applyFill="1" applyBorder="1">
      <alignment/>
      <protection/>
    </xf>
    <xf numFmtId="49" fontId="37" fillId="0" borderId="10" xfId="33" applyNumberFormat="1" applyFont="1" applyBorder="1">
      <alignment/>
      <protection/>
    </xf>
    <xf numFmtId="0" fontId="37" fillId="0" borderId="10" xfId="33" applyFont="1" applyBorder="1">
      <alignment/>
      <protection/>
    </xf>
    <xf numFmtId="0" fontId="16" fillId="0" borderId="10" xfId="33" applyFont="1" applyBorder="1">
      <alignment/>
      <protection/>
    </xf>
    <xf numFmtId="0" fontId="59" fillId="0" borderId="10" xfId="33" applyFont="1" applyBorder="1">
      <alignment/>
      <protection/>
    </xf>
    <xf numFmtId="49" fontId="16" fillId="0" borderId="0" xfId="33" applyNumberFormat="1" applyFont="1">
      <alignment/>
      <protection/>
    </xf>
    <xf numFmtId="0" fontId="16" fillId="0" borderId="0" xfId="33" applyFont="1">
      <alignment/>
      <protection/>
    </xf>
    <xf numFmtId="0" fontId="59" fillId="0" borderId="0" xfId="56" applyFont="1" applyBorder="1" applyAlignment="1" applyProtection="1">
      <alignment horizontal="left"/>
      <protection hidden="1"/>
    </xf>
    <xf numFmtId="0" fontId="37" fillId="0" borderId="0" xfId="33" applyFont="1" applyBorder="1">
      <alignment/>
      <protection/>
    </xf>
    <xf numFmtId="0" fontId="16" fillId="0" borderId="0" xfId="33" applyFont="1" applyAlignment="1">
      <alignment horizontal="center"/>
      <protection/>
    </xf>
    <xf numFmtId="0" fontId="39" fillId="0" borderId="0" xfId="33" applyFont="1">
      <alignment/>
      <protection/>
    </xf>
    <xf numFmtId="0" fontId="37" fillId="0" borderId="0" xfId="56" applyFont="1" applyProtection="1">
      <alignment/>
      <protection hidden="1"/>
    </xf>
    <xf numFmtId="0" fontId="37" fillId="0" borderId="0" xfId="33" applyFont="1">
      <alignment/>
      <protection/>
    </xf>
    <xf numFmtId="0" fontId="40" fillId="0" borderId="0" xfId="33" applyFont="1">
      <alignment/>
      <protection/>
    </xf>
    <xf numFmtId="0" fontId="16" fillId="0" borderId="0" xfId="56" applyFont="1" applyProtection="1">
      <alignment/>
      <protection hidden="1"/>
    </xf>
    <xf numFmtId="0" fontId="16" fillId="0" borderId="0" xfId="56" applyFont="1" applyAlignment="1" applyProtection="1">
      <alignment horizontal="left"/>
      <protection hidden="1"/>
    </xf>
    <xf numFmtId="0" fontId="16" fillId="0" borderId="0" xfId="56" applyFont="1" applyAlignment="1" applyProtection="1">
      <alignment horizontal="left" indent="3"/>
      <protection hidden="1"/>
    </xf>
    <xf numFmtId="49" fontId="0" fillId="0" borderId="0" xfId="33" applyNumberFormat="1">
      <alignment/>
      <protection/>
    </xf>
    <xf numFmtId="0" fontId="60" fillId="0" borderId="0" xfId="33" applyFont="1" applyAlignment="1">
      <alignment horizontal="center"/>
      <protection/>
    </xf>
    <xf numFmtId="49" fontId="37" fillId="0" borderId="10" xfId="33" applyNumberFormat="1" applyFont="1" applyBorder="1" applyAlignment="1">
      <alignment horizontal="left"/>
      <protection/>
    </xf>
    <xf numFmtId="0" fontId="37" fillId="0" borderId="10" xfId="33" applyFont="1" applyBorder="1" applyAlignment="1">
      <alignment horizontal="center" wrapText="1"/>
      <protection/>
    </xf>
    <xf numFmtId="0" fontId="37" fillId="0" borderId="10" xfId="33" applyFont="1" applyBorder="1" applyAlignment="1">
      <alignment horizontal="left"/>
      <protection/>
    </xf>
    <xf numFmtId="49" fontId="37" fillId="0" borderId="0" xfId="33" applyNumberFormat="1" applyFont="1" applyAlignment="1">
      <alignment horizontal="right"/>
      <protection/>
    </xf>
    <xf numFmtId="0" fontId="37" fillId="0" borderId="12" xfId="33" applyFont="1" applyBorder="1">
      <alignment/>
      <protection/>
    </xf>
    <xf numFmtId="0" fontId="37" fillId="0" borderId="0" xfId="33" applyFont="1" applyAlignment="1">
      <alignment horizontal="center"/>
      <protection/>
    </xf>
    <xf numFmtId="0" fontId="37" fillId="0" borderId="0" xfId="56" applyFont="1" applyAlignment="1" applyProtection="1">
      <alignment horizontal="left"/>
      <protection hidden="1"/>
    </xf>
    <xf numFmtId="0" fontId="37" fillId="0" borderId="0" xfId="56" applyFont="1" applyAlignment="1" applyProtection="1">
      <alignment horizontal="left" indent="3"/>
      <protection hidden="1"/>
    </xf>
    <xf numFmtId="0" fontId="23" fillId="0" borderId="0" xfId="33" applyFont="1" applyAlignment="1">
      <alignment horizontal="center"/>
      <protection/>
    </xf>
    <xf numFmtId="0" fontId="17" fillId="0" borderId="19" xfId="0" applyFill="1" applyBorder="1" applyAlignment="1" applyProtection="1">
      <alignment horizontal="center" vertical="center" wrapText="1"/>
      <protection locked="0"/>
    </xf>
    <xf numFmtId="0" fontId="16" fillId="8" borderId="10" xfId="0" applyFont="1" applyFill="1" applyBorder="1" applyAlignment="1">
      <alignment horizontal="center" vertical="center"/>
    </xf>
    <xf numFmtId="0" fontId="40" fillId="0" borderId="65" xfId="0" applyFont="1" applyBorder="1" applyAlignment="1">
      <alignment horizontal="center"/>
    </xf>
    <xf numFmtId="0" fontId="58" fillId="0" borderId="0" xfId="0" applyFont="1" applyAlignment="1" applyProtection="1">
      <alignment vertical="center" wrapText="1"/>
      <protection locked="0"/>
    </xf>
    <xf numFmtId="0" fontId="12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top" wrapText="1"/>
    </xf>
    <xf numFmtId="0" fontId="17" fillId="0" borderId="0" xfId="0" applyAlignment="1">
      <alignment horizontal="center"/>
    </xf>
    <xf numFmtId="0" fontId="17" fillId="0" borderId="10" xfId="0" applyBorder="1" applyAlignment="1" applyProtection="1">
      <alignment vertical="center"/>
      <protection/>
    </xf>
    <xf numFmtId="207" fontId="17" fillId="22" borderId="56" xfId="0" applyNumberFormat="1" applyFill="1" applyBorder="1" applyAlignment="1" applyProtection="1">
      <alignment/>
      <protection/>
    </xf>
    <xf numFmtId="0" fontId="17" fillId="0" borderId="49" xfId="0" applyFont="1" applyBorder="1" applyAlignment="1" applyProtection="1">
      <alignment horizontal="center" vertical="center" wrapText="1"/>
      <protection/>
    </xf>
    <xf numFmtId="0" fontId="17" fillId="0" borderId="54" xfId="0" applyBorder="1" applyAlignment="1" applyProtection="1">
      <alignment horizontal="center" vertical="center"/>
      <protection/>
    </xf>
    <xf numFmtId="207" fontId="17" fillId="0" borderId="49" xfId="0" applyNumberFormat="1" applyFont="1" applyBorder="1" applyAlignment="1" applyProtection="1">
      <alignment horizontal="right" vertical="center" wrapText="1"/>
      <protection/>
    </xf>
    <xf numFmtId="0" fontId="17" fillId="0" borderId="20" xfId="0" applyBorder="1" applyAlignment="1" applyProtection="1">
      <alignment vertical="center"/>
      <protection/>
    </xf>
    <xf numFmtId="207" fontId="17" fillId="22" borderId="49" xfId="0" applyNumberFormat="1" applyFill="1" applyBorder="1" applyAlignment="1" applyProtection="1">
      <alignment/>
      <protection/>
    </xf>
    <xf numFmtId="207" fontId="17" fillId="0" borderId="49" xfId="0" applyNumberFormat="1" applyFill="1" applyBorder="1" applyAlignment="1" applyProtection="1">
      <alignment/>
      <protection/>
    </xf>
    <xf numFmtId="10" fontId="17" fillId="0" borderId="20" xfId="0" applyNumberFormat="1" applyBorder="1" applyAlignment="1" applyProtection="1">
      <alignment/>
      <protection/>
    </xf>
    <xf numFmtId="207" fontId="17" fillId="22" borderId="50" xfId="0" applyNumberFormat="1" applyFill="1" applyBorder="1" applyAlignment="1" applyProtection="1">
      <alignment/>
      <protection/>
    </xf>
    <xf numFmtId="207" fontId="17" fillId="22" borderId="16" xfId="0" applyNumberFormat="1" applyFill="1" applyBorder="1" applyAlignment="1" applyProtection="1">
      <alignment/>
      <protection/>
    </xf>
    <xf numFmtId="10" fontId="17" fillId="0" borderId="21" xfId="0" applyNumberFormat="1" applyBorder="1" applyAlignment="1" applyProtection="1">
      <alignment/>
      <protection/>
    </xf>
    <xf numFmtId="0" fontId="17" fillId="0" borderId="20" xfId="0" applyBorder="1" applyAlignment="1" applyProtection="1">
      <alignment horizontal="center" vertical="center"/>
      <protection/>
    </xf>
    <xf numFmtId="4" fontId="17" fillId="22" borderId="49" xfId="0" applyNumberFormat="1" applyFill="1" applyBorder="1" applyAlignment="1" applyProtection="1">
      <alignment/>
      <protection/>
    </xf>
    <xf numFmtId="207" fontId="17" fillId="0" borderId="56" xfId="0" applyNumberFormat="1" applyFont="1" applyBorder="1" applyAlignment="1" applyProtection="1">
      <alignment horizontal="right" vertical="center" wrapText="1"/>
      <protection/>
    </xf>
    <xf numFmtId="207" fontId="17" fillId="0" borderId="10" xfId="0" applyNumberFormat="1" applyBorder="1" applyAlignment="1" applyProtection="1">
      <alignment horizontal="center" vertical="center"/>
      <protection/>
    </xf>
    <xf numFmtId="0" fontId="17" fillId="0" borderId="20" xfId="0" applyFont="1" applyBorder="1" applyAlignment="1" applyProtection="1">
      <alignment wrapText="1"/>
      <protection/>
    </xf>
    <xf numFmtId="0" fontId="17" fillId="0" borderId="20" xfId="0" applyFill="1" applyBorder="1" applyAlignment="1" applyProtection="1">
      <alignment/>
      <protection/>
    </xf>
    <xf numFmtId="0" fontId="17" fillId="0" borderId="21" xfId="0" applyFill="1" applyBorder="1" applyAlignment="1" applyProtection="1">
      <alignment/>
      <protection/>
    </xf>
    <xf numFmtId="49" fontId="37" fillId="8" borderId="10" xfId="33" applyNumberFormat="1" applyFont="1" applyFill="1" applyBorder="1" applyAlignment="1">
      <alignment horizontal="center" vertical="center"/>
      <protection/>
    </xf>
    <xf numFmtId="0" fontId="37" fillId="8" borderId="10" xfId="33" applyFont="1" applyFill="1" applyBorder="1" applyAlignment="1">
      <alignment horizontal="center" vertical="center" wrapText="1"/>
      <protection/>
    </xf>
    <xf numFmtId="0" fontId="37" fillId="8" borderId="10" xfId="33" applyFont="1" applyFill="1" applyBorder="1" applyAlignment="1">
      <alignment horizontal="center" vertical="center"/>
      <protection/>
    </xf>
    <xf numFmtId="0" fontId="16" fillId="8" borderId="10" xfId="33" applyFont="1" applyFill="1" applyBorder="1" applyAlignment="1">
      <alignment horizontal="center" vertical="center"/>
      <protection/>
    </xf>
    <xf numFmtId="49" fontId="37" fillId="8" borderId="10" xfId="33" applyNumberFormat="1" applyFont="1" applyFill="1" applyBorder="1" applyAlignment="1">
      <alignment horizontal="center"/>
      <protection/>
    </xf>
    <xf numFmtId="0" fontId="37" fillId="8" borderId="10" xfId="33" applyFont="1" applyFill="1" applyBorder="1" applyAlignment="1">
      <alignment horizontal="center" wrapText="1"/>
      <protection/>
    </xf>
    <xf numFmtId="0" fontId="12" fillId="0" borderId="0" xfId="33" applyFont="1" applyBorder="1" applyAlignment="1">
      <alignment horizontal="center"/>
      <protection/>
    </xf>
    <xf numFmtId="0" fontId="16" fillId="0" borderId="0" xfId="33" applyFont="1" applyBorder="1">
      <alignment/>
      <protection/>
    </xf>
    <xf numFmtId="0" fontId="16" fillId="0" borderId="15" xfId="0" applyFont="1" applyFill="1" applyBorder="1" applyAlignment="1">
      <alignment horizontal="left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10" fontId="16" fillId="0" borderId="48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10" fontId="16" fillId="0" borderId="2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3" fontId="16" fillId="0" borderId="16" xfId="0" applyNumberFormat="1" applyFont="1" applyFill="1" applyBorder="1" applyAlignment="1">
      <alignment horizontal="center" vertical="center"/>
    </xf>
    <xf numFmtId="10" fontId="16" fillId="0" borderId="2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vertical="center" wrapText="1"/>
      <protection/>
    </xf>
    <xf numFmtId="4" fontId="0" fillId="0" borderId="0" xfId="0" applyNumberFormat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3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217" fontId="10" fillId="22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 applyProtection="1">
      <alignment horizontal="center" vertical="center"/>
      <protection locked="0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22" borderId="10" xfId="0" applyNumberFormat="1" applyFont="1" applyFill="1" applyBorder="1" applyAlignment="1">
      <alignment horizontal="center" vertical="center"/>
    </xf>
    <xf numFmtId="2" fontId="0" fillId="22" borderId="13" xfId="0" applyNumberFormat="1" applyFont="1" applyFill="1" applyBorder="1" applyAlignment="1" applyProtection="1">
      <alignment wrapText="1"/>
      <protection/>
    </xf>
    <xf numFmtId="3" fontId="17" fillId="0" borderId="13" xfId="0" applyNumberFormat="1" applyFont="1" applyBorder="1" applyAlignment="1">
      <alignment horizontal="center" vertical="center"/>
    </xf>
    <xf numFmtId="2" fontId="0" fillId="22" borderId="56" xfId="0" applyNumberFormat="1" applyFont="1" applyFill="1" applyBorder="1" applyAlignment="1" applyProtection="1">
      <alignment horizontal="center" vertical="center" wrapText="1"/>
      <protection/>
    </xf>
    <xf numFmtId="2" fontId="0" fillId="22" borderId="15" xfId="0" applyNumberFormat="1" applyFont="1" applyFill="1" applyBorder="1" applyAlignment="1" applyProtection="1">
      <alignment horizontal="center" vertical="center"/>
      <protection/>
    </xf>
    <xf numFmtId="2" fontId="0" fillId="22" borderId="58" xfId="0" applyNumberFormat="1" applyFont="1" applyFill="1" applyBorder="1" applyAlignment="1" applyProtection="1">
      <alignment horizontal="center" vertical="center" wrapText="1"/>
      <protection/>
    </xf>
    <xf numFmtId="0" fontId="6" fillId="22" borderId="64" xfId="0" applyFont="1" applyFill="1" applyBorder="1" applyAlignment="1" applyProtection="1">
      <alignment horizontal="left" vertical="center" wrapText="1"/>
      <protection/>
    </xf>
    <xf numFmtId="2" fontId="0" fillId="22" borderId="10" xfId="0" applyNumberFormat="1" applyFont="1" applyFill="1" applyBorder="1" applyAlignment="1" applyProtection="1">
      <alignment horizont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/>
      <protection/>
    </xf>
    <xf numFmtId="0" fontId="6" fillId="0" borderId="52" xfId="0" applyFont="1" applyBorder="1" applyAlignment="1">
      <alignment horizontal="center" vertical="center" textRotation="90"/>
    </xf>
    <xf numFmtId="184" fontId="6" fillId="22" borderId="15" xfId="0" applyNumberFormat="1" applyFont="1" applyFill="1" applyBorder="1" applyAlignment="1" applyProtection="1">
      <alignment horizontal="center" wrapText="1"/>
      <protection/>
    </xf>
    <xf numFmtId="0" fontId="0" fillId="0" borderId="59" xfId="0" applyFont="1" applyBorder="1" applyAlignment="1" applyProtection="1">
      <alignment vertical="center" wrapText="1"/>
      <protection/>
    </xf>
    <xf numFmtId="4" fontId="0" fillId="22" borderId="19" xfId="0" applyNumberFormat="1" applyFont="1" applyFill="1" applyBorder="1" applyAlignment="1" applyProtection="1">
      <alignment horizontal="center" vertical="center"/>
      <protection locked="0"/>
    </xf>
    <xf numFmtId="4" fontId="0" fillId="22" borderId="66" xfId="0" applyNumberFormat="1" applyFont="1" applyFill="1" applyBorder="1" applyAlignment="1" applyProtection="1">
      <alignment horizontal="center" vertical="center"/>
      <protection locked="0"/>
    </xf>
    <xf numFmtId="0" fontId="0" fillId="22" borderId="67" xfId="0" applyFont="1" applyFill="1" applyBorder="1" applyAlignment="1" applyProtection="1">
      <alignment/>
      <protection/>
    </xf>
    <xf numFmtId="184" fontId="6" fillId="22" borderId="58" xfId="0" applyNumberFormat="1" applyFont="1" applyFill="1" applyBorder="1" applyAlignment="1" applyProtection="1">
      <alignment horizontal="center" wrapText="1"/>
      <protection/>
    </xf>
    <xf numFmtId="4" fontId="6" fillId="22" borderId="15" xfId="0" applyNumberFormat="1" applyFont="1" applyFill="1" applyBorder="1" applyAlignment="1" applyProtection="1">
      <alignment horizontal="center" vertical="center"/>
      <protection/>
    </xf>
    <xf numFmtId="2" fontId="6" fillId="22" borderId="58" xfId="0" applyNumberFormat="1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wrapText="1"/>
      <protection/>
    </xf>
    <xf numFmtId="3" fontId="0" fillId="22" borderId="10" xfId="0" applyNumberFormat="1" applyFont="1" applyFill="1" applyBorder="1" applyAlignment="1" applyProtection="1">
      <alignment horizontal="center" vertical="center"/>
      <protection locked="0"/>
    </xf>
    <xf numFmtId="3" fontId="6" fillId="22" borderId="15" xfId="0" applyNumberFormat="1" applyFont="1" applyFill="1" applyBorder="1" applyAlignment="1" applyProtection="1">
      <alignment horizontal="center" vertical="center"/>
      <protection/>
    </xf>
    <xf numFmtId="0" fontId="6" fillId="22" borderId="58" xfId="0" applyFont="1" applyFill="1" applyBorder="1" applyAlignment="1" applyProtection="1">
      <alignment horizontal="center" wrapText="1"/>
      <protection/>
    </xf>
    <xf numFmtId="4" fontId="6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22" borderId="56" xfId="0" applyFont="1" applyFill="1" applyBorder="1" applyAlignment="1" applyProtection="1">
      <alignment horizontal="center" vertical="center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3" fontId="4" fillId="25" borderId="23" xfId="0" applyNumberFormat="1" applyFont="1" applyFill="1" applyBorder="1" applyAlignment="1" applyProtection="1">
      <alignment horizontal="center" vertical="center"/>
      <protection locked="0"/>
    </xf>
    <xf numFmtId="1" fontId="10" fillId="22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13" fillId="25" borderId="10" xfId="0" applyFont="1" applyFill="1" applyBorder="1" applyAlignment="1">
      <alignment horizontal="center" vertical="center"/>
    </xf>
    <xf numFmtId="0" fontId="10" fillId="25" borderId="10" xfId="0" applyFont="1" applyFill="1" applyBorder="1" applyAlignment="1">
      <alignment horizontal="left" vertical="center" wrapText="1"/>
    </xf>
    <xf numFmtId="2" fontId="13" fillId="25" borderId="10" xfId="0" applyNumberFormat="1" applyFont="1" applyFill="1" applyBorder="1" applyAlignment="1">
      <alignment horizontal="center" vertical="center"/>
    </xf>
    <xf numFmtId="184" fontId="13" fillId="25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 vertical="center" wrapText="1"/>
    </xf>
    <xf numFmtId="2" fontId="10" fillId="25" borderId="10" xfId="0" applyNumberFormat="1" applyFont="1" applyFill="1" applyBorder="1" applyAlignment="1">
      <alignment horizontal="center" vertical="center"/>
    </xf>
    <xf numFmtId="2" fontId="0" fillId="22" borderId="64" xfId="0" applyNumberFormat="1" applyFont="1" applyFill="1" applyBorder="1" applyAlignment="1" applyProtection="1">
      <alignment horizontal="center" vertical="center" wrapText="1"/>
      <protection/>
    </xf>
    <xf numFmtId="0" fontId="0" fillId="8" borderId="56" xfId="0" applyFont="1" applyFill="1" applyBorder="1" applyAlignment="1" applyProtection="1">
      <alignment horizontal="center" vertical="center" wrapText="1"/>
      <protection/>
    </xf>
    <xf numFmtId="207" fontId="0" fillId="22" borderId="14" xfId="0" applyNumberFormat="1" applyFont="1" applyFill="1" applyBorder="1" applyAlignment="1" applyProtection="1">
      <alignment horizontal="center" vertical="center"/>
      <protection locked="0"/>
    </xf>
    <xf numFmtId="207" fontId="0" fillId="22" borderId="68" xfId="0" applyNumberFormat="1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top" wrapText="1"/>
      <protection/>
    </xf>
    <xf numFmtId="0" fontId="0" fillId="0" borderId="19" xfId="0" applyFont="1" applyFill="1" applyBorder="1" applyAlignment="1" applyProtection="1">
      <alignment horizontal="center" vertical="top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7" fillId="8" borderId="10" xfId="0" applyFont="1" applyFill="1" applyBorder="1" applyAlignment="1" applyProtection="1">
      <alignment horizontal="center" vertical="center" wrapText="1"/>
      <protection/>
    </xf>
    <xf numFmtId="0" fontId="0" fillId="8" borderId="10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8" borderId="14" xfId="0" applyFont="1" applyFill="1" applyBorder="1" applyAlignment="1" applyProtection="1">
      <alignment horizontal="center" vertical="center" wrapText="1"/>
      <protection/>
    </xf>
    <xf numFmtId="0" fontId="0" fillId="8" borderId="68" xfId="0" applyFont="1" applyFill="1" applyBorder="1" applyAlignment="1" applyProtection="1">
      <alignment horizontal="center" vertical="center" wrapText="1"/>
      <protection/>
    </xf>
    <xf numFmtId="3" fontId="0" fillId="22" borderId="53" xfId="0" applyNumberFormat="1" applyFont="1" applyFill="1" applyBorder="1" applyAlignment="1" applyProtection="1">
      <alignment horizontal="center" vertical="center"/>
      <protection locked="0"/>
    </xf>
    <xf numFmtId="3" fontId="0" fillId="22" borderId="12" xfId="0" applyNumberFormat="1" applyFont="1" applyFill="1" applyBorder="1" applyAlignment="1" applyProtection="1">
      <alignment horizontal="center" vertical="center"/>
      <protection locked="0"/>
    </xf>
    <xf numFmtId="3" fontId="0" fillId="22" borderId="61" xfId="0" applyNumberFormat="1" applyFont="1" applyFill="1" applyBorder="1" applyAlignment="1" applyProtection="1">
      <alignment horizontal="center" vertical="center"/>
      <protection locked="0"/>
    </xf>
    <xf numFmtId="3" fontId="0" fillId="22" borderId="66" xfId="0" applyNumberFormat="1" applyFont="1" applyFill="1" applyBorder="1" applyAlignment="1" applyProtection="1">
      <alignment horizontal="center" vertical="center"/>
      <protection locked="0"/>
    </xf>
    <xf numFmtId="3" fontId="0" fillId="22" borderId="65" xfId="0" applyNumberFormat="1" applyFont="1" applyFill="1" applyBorder="1" applyAlignment="1" applyProtection="1">
      <alignment horizontal="center" vertical="center"/>
      <protection locked="0"/>
    </xf>
    <xf numFmtId="3" fontId="0" fillId="22" borderId="64" xfId="0" applyNumberFormat="1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56" xfId="0" applyNumberFormat="1" applyFont="1" applyFill="1" applyBorder="1" applyAlignment="1" applyProtection="1">
      <alignment horizontal="center" vertical="center"/>
      <protection/>
    </xf>
    <xf numFmtId="4" fontId="0" fillId="0" borderId="53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61" xfId="0" applyNumberFormat="1" applyFont="1" applyFill="1" applyBorder="1" applyAlignment="1" applyProtection="1">
      <alignment horizontal="center" vertical="center"/>
      <protection/>
    </xf>
    <xf numFmtId="4" fontId="0" fillId="0" borderId="66" xfId="0" applyNumberFormat="1" applyFont="1" applyFill="1" applyBorder="1" applyAlignment="1" applyProtection="1">
      <alignment horizontal="center" vertical="center"/>
      <protection/>
    </xf>
    <xf numFmtId="4" fontId="0" fillId="0" borderId="65" xfId="0" applyNumberFormat="1" applyFont="1" applyFill="1" applyBorder="1" applyAlignment="1" applyProtection="1">
      <alignment horizontal="center" vertical="center"/>
      <protection/>
    </xf>
    <xf numFmtId="4" fontId="0" fillId="0" borderId="64" xfId="0" applyNumberFormat="1" applyFont="1" applyFill="1" applyBorder="1" applyAlignment="1" applyProtection="1">
      <alignment horizontal="center" vertical="center"/>
      <protection/>
    </xf>
    <xf numFmtId="4" fontId="0" fillId="22" borderId="68" xfId="0" applyNumberFormat="1" applyFont="1" applyFill="1" applyBorder="1" applyAlignment="1" applyProtection="1">
      <alignment horizontal="center" vertical="center"/>
      <protection locked="0"/>
    </xf>
    <xf numFmtId="4" fontId="0" fillId="0" borderId="6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top" wrapText="1"/>
      <protection/>
    </xf>
    <xf numFmtId="3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68" xfId="0" applyNumberFormat="1" applyFont="1" applyFill="1" applyBorder="1" applyAlignment="1" applyProtection="1">
      <alignment horizontal="center" vertical="center"/>
      <protection/>
    </xf>
    <xf numFmtId="3" fontId="0" fillId="0" borderId="56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22" borderId="14" xfId="0" applyNumberFormat="1" applyFont="1" applyFill="1" applyBorder="1" applyAlignment="1" applyProtection="1">
      <alignment horizontal="center" vertical="center"/>
      <protection locked="0"/>
    </xf>
    <xf numFmtId="4" fontId="0" fillId="22" borderId="56" xfId="0" applyNumberFormat="1" applyFont="1" applyFill="1" applyBorder="1" applyAlignment="1" applyProtection="1">
      <alignment horizontal="center" vertical="center"/>
      <protection locked="0"/>
    </xf>
    <xf numFmtId="3" fontId="0" fillId="22" borderId="13" xfId="0" applyNumberFormat="1" applyFont="1" applyFill="1" applyBorder="1" applyAlignment="1" applyProtection="1">
      <alignment horizontal="center" vertical="center"/>
      <protection locked="0"/>
    </xf>
    <xf numFmtId="3" fontId="0" fillId="22" borderId="19" xfId="0" applyNumberFormat="1" applyFont="1" applyFill="1" applyBorder="1" applyAlignment="1" applyProtection="1">
      <alignment horizontal="center" vertical="center"/>
      <protection locked="0"/>
    </xf>
    <xf numFmtId="3" fontId="0" fillId="0" borderId="13" xfId="0" applyNumberFormat="1" applyFont="1" applyFill="1" applyBorder="1" applyAlignment="1" applyProtection="1">
      <alignment horizontal="center" vertical="center"/>
      <protection/>
    </xf>
    <xf numFmtId="3" fontId="0" fillId="22" borderId="68" xfId="0" applyNumberFormat="1" applyFont="1" applyFill="1" applyBorder="1" applyAlignment="1" applyProtection="1">
      <alignment horizontal="center" vertical="center"/>
      <protection locked="0"/>
    </xf>
    <xf numFmtId="3" fontId="0" fillId="22" borderId="56" xfId="0" applyNumberFormat="1" applyFont="1" applyFill="1" applyBorder="1" applyAlignment="1" applyProtection="1">
      <alignment horizontal="center" vertical="center"/>
      <protection locked="0"/>
    </xf>
    <xf numFmtId="10" fontId="0" fillId="0" borderId="56" xfId="0" applyNumberFormat="1" applyFont="1" applyFill="1" applyBorder="1" applyAlignment="1" applyProtection="1">
      <alignment horizontal="center" vertic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" fontId="0" fillId="22" borderId="19" xfId="0" applyNumberFormat="1" applyFont="1" applyFill="1" applyBorder="1" applyAlignment="1" applyProtection="1">
      <alignment horizontal="center" vertical="center"/>
      <protection locked="0"/>
    </xf>
    <xf numFmtId="10" fontId="0" fillId="0" borderId="13" xfId="0" applyNumberFormat="1" applyFont="1" applyFill="1" applyBorder="1" applyAlignment="1" applyProtection="1">
      <alignment horizontal="center" vertical="center"/>
      <protection/>
    </xf>
    <xf numFmtId="10" fontId="0" fillId="0" borderId="19" xfId="0" applyNumberFormat="1" applyFont="1" applyFill="1" applyBorder="1" applyAlignment="1" applyProtection="1">
      <alignment horizontal="center" vertical="center"/>
      <protection/>
    </xf>
    <xf numFmtId="3" fontId="0" fillId="2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2" xfId="0" applyNumberFormat="1" applyFont="1" applyFill="1" applyBorder="1" applyAlignment="1" applyProtection="1">
      <alignment horizontal="center" vertical="center"/>
      <protection/>
    </xf>
    <xf numFmtId="3" fontId="0" fillId="0" borderId="61" xfId="0" applyNumberFormat="1" applyFont="1" applyFill="1" applyBorder="1" applyAlignment="1" applyProtection="1">
      <alignment horizontal="center" vertical="center"/>
      <protection/>
    </xf>
    <xf numFmtId="3" fontId="0" fillId="0" borderId="66" xfId="0" applyNumberFormat="1" applyFont="1" applyFill="1" applyBorder="1" applyAlignment="1" applyProtection="1">
      <alignment horizontal="center" vertical="center"/>
      <protection/>
    </xf>
    <xf numFmtId="3" fontId="0" fillId="0" borderId="65" xfId="0" applyNumberFormat="1" applyFont="1" applyFill="1" applyBorder="1" applyAlignment="1" applyProtection="1">
      <alignment horizontal="center" vertical="center"/>
      <protection/>
    </xf>
    <xf numFmtId="3" fontId="0" fillId="0" borderId="64" xfId="0" applyNumberFormat="1" applyFont="1" applyFill="1" applyBorder="1" applyAlignment="1" applyProtection="1">
      <alignment horizontal="center" vertical="center"/>
      <protection/>
    </xf>
    <xf numFmtId="1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3" fontId="0" fillId="0" borderId="53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36" fillId="0" borderId="0" xfId="43" applyFont="1" applyBorder="1" applyAlignment="1" applyProtection="1">
      <alignment horizontal="center" vertical="center" wrapText="1"/>
      <protection/>
    </xf>
    <xf numFmtId="0" fontId="8" fillId="8" borderId="11" xfId="0" applyFont="1" applyFill="1" applyBorder="1" applyAlignment="1" applyProtection="1">
      <alignment horizontal="center" vertical="center"/>
      <protection/>
    </xf>
    <xf numFmtId="0" fontId="6" fillId="22" borderId="23" xfId="0" applyFont="1" applyFill="1" applyBorder="1" applyAlignment="1" applyProtection="1">
      <alignment horizontal="center" vertical="center"/>
      <protection/>
    </xf>
    <xf numFmtId="0" fontId="6" fillId="22" borderId="24" xfId="0" applyFont="1" applyFill="1" applyBorder="1" applyAlignment="1" applyProtection="1">
      <alignment horizontal="center" vertical="center"/>
      <protection/>
    </xf>
    <xf numFmtId="0" fontId="6" fillId="22" borderId="25" xfId="0" applyFont="1" applyFill="1" applyBorder="1" applyAlignment="1" applyProtection="1">
      <alignment horizontal="center" vertical="center"/>
      <protection/>
    </xf>
    <xf numFmtId="14" fontId="0" fillId="22" borderId="23" xfId="0" applyNumberFormat="1" applyFill="1" applyBorder="1" applyAlignment="1" applyProtection="1">
      <alignment horizontal="center" vertical="center"/>
      <protection/>
    </xf>
    <xf numFmtId="14" fontId="0" fillId="22" borderId="25" xfId="0" applyNumberFormat="1" applyFill="1" applyBorder="1" applyAlignment="1" applyProtection="1">
      <alignment horizontal="center" vertical="center"/>
      <protection/>
    </xf>
    <xf numFmtId="0" fontId="7" fillId="8" borderId="10" xfId="0" applyFont="1" applyFill="1" applyBorder="1" applyAlignment="1">
      <alignment horizontal="center" vertical="center"/>
    </xf>
    <xf numFmtId="0" fontId="39" fillId="0" borderId="0" xfId="56" applyFont="1" applyAlignment="1" applyProtection="1">
      <alignment horizontal="left"/>
      <protection hidden="1"/>
    </xf>
    <xf numFmtId="0" fontId="32" fillId="0" borderId="0" xfId="0" applyFont="1" applyAlignment="1">
      <alignment horizontal="left" vertical="center" wrapText="1"/>
    </xf>
    <xf numFmtId="0" fontId="7" fillId="8" borderId="14" xfId="0" applyFont="1" applyFill="1" applyBorder="1" applyAlignment="1" applyProtection="1">
      <alignment horizontal="center" vertical="center" wrapText="1"/>
      <protection/>
    </xf>
    <xf numFmtId="0" fontId="7" fillId="8" borderId="68" xfId="0" applyFont="1" applyFill="1" applyBorder="1" applyAlignment="1" applyProtection="1">
      <alignment horizontal="center" vertical="center" wrapText="1"/>
      <protection/>
    </xf>
    <xf numFmtId="0" fontId="7" fillId="8" borderId="56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7" fillId="8" borderId="14" xfId="0" applyFont="1" applyFill="1" applyBorder="1" applyAlignment="1" applyProtection="1">
      <alignment horizontal="center" vertical="center"/>
      <protection/>
    </xf>
    <xf numFmtId="0" fontId="7" fillId="8" borderId="68" xfId="0" applyFont="1" applyFill="1" applyBorder="1" applyAlignment="1" applyProtection="1">
      <alignment horizontal="center" vertical="center"/>
      <protection/>
    </xf>
    <xf numFmtId="0" fontId="7" fillId="8" borderId="56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207" fontId="0" fillId="22" borderId="56" xfId="0" applyNumberFormat="1" applyFont="1" applyFill="1" applyBorder="1" applyAlignment="1" applyProtection="1">
      <alignment horizontal="center" vertical="center"/>
      <protection locked="0"/>
    </xf>
    <xf numFmtId="3" fontId="15" fillId="8" borderId="0" xfId="0" applyNumberFormat="1" applyFont="1" applyFill="1" applyBorder="1" applyAlignment="1">
      <alignment horizontal="left" vertical="center"/>
    </xf>
    <xf numFmtId="3" fontId="10" fillId="0" borderId="26" xfId="0" applyNumberFormat="1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3" fontId="10" fillId="0" borderId="69" xfId="0" applyNumberFormat="1" applyFont="1" applyBorder="1" applyAlignment="1">
      <alignment horizontal="center" vertical="center" wrapText="1"/>
    </xf>
    <xf numFmtId="3" fontId="10" fillId="0" borderId="70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33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10" fillId="0" borderId="34" xfId="0" applyNumberFormat="1" applyFont="1" applyBorder="1" applyAlignment="1">
      <alignment horizontal="center" vertical="center" wrapText="1"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 wrapText="1"/>
    </xf>
    <xf numFmtId="3" fontId="10" fillId="0" borderId="31" xfId="0" applyNumberFormat="1" applyFont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8" borderId="14" xfId="55" applyFont="1" applyFill="1" applyBorder="1" applyAlignment="1" applyProtection="1">
      <alignment horizontal="center" vertical="center" wrapText="1"/>
      <protection/>
    </xf>
    <xf numFmtId="0" fontId="7" fillId="8" borderId="68" xfId="55" applyFont="1" applyFill="1" applyBorder="1" applyAlignment="1" applyProtection="1">
      <alignment horizontal="center" vertical="center" wrapText="1"/>
      <protection/>
    </xf>
    <xf numFmtId="0" fontId="7" fillId="8" borderId="56" xfId="55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 wrapText="1"/>
      <protection locked="0"/>
    </xf>
    <xf numFmtId="0" fontId="0" fillId="8" borderId="68" xfId="0" applyFill="1" applyBorder="1" applyAlignment="1" applyProtection="1">
      <alignment horizontal="center" vertical="center"/>
      <protection/>
    </xf>
    <xf numFmtId="0" fontId="0" fillId="8" borderId="5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" fillId="8" borderId="14" xfId="0" applyNumberFormat="1" applyFont="1" applyFill="1" applyBorder="1" applyAlignment="1" applyProtection="1">
      <alignment horizontal="center" vertical="center" wrapText="1"/>
      <protection/>
    </xf>
    <xf numFmtId="0" fontId="7" fillId="8" borderId="68" xfId="0" applyNumberFormat="1" applyFont="1" applyFill="1" applyBorder="1" applyAlignment="1" applyProtection="1">
      <alignment horizontal="center" vertical="center" wrapText="1"/>
      <protection/>
    </xf>
    <xf numFmtId="0" fontId="7" fillId="8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8" borderId="68" xfId="0" applyFill="1" applyBorder="1" applyAlignment="1" applyProtection="1">
      <alignment horizontal="center" vertical="center" wrapText="1"/>
      <protection/>
    </xf>
    <xf numFmtId="0" fontId="0" fillId="8" borderId="56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6" xfId="0" applyFont="1" applyFill="1" applyBorder="1" applyAlignment="1" applyProtection="1">
      <alignment horizontal="left" vertical="center" wrapText="1"/>
      <protection locked="0"/>
    </xf>
    <xf numFmtId="0" fontId="4" fillId="8" borderId="14" xfId="0" applyFont="1" applyFill="1" applyBorder="1" applyAlignment="1" applyProtection="1">
      <alignment horizontal="center" vertical="center" wrapText="1"/>
      <protection/>
    </xf>
    <xf numFmtId="0" fontId="4" fillId="8" borderId="56" xfId="0" applyFont="1" applyFill="1" applyBorder="1" applyAlignment="1" applyProtection="1">
      <alignment horizontal="center" vertical="center" wrapText="1"/>
      <protection/>
    </xf>
    <xf numFmtId="0" fontId="17" fillId="0" borderId="10" xfId="0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56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56" xfId="0" applyFont="1" applyFill="1" applyBorder="1" applyAlignment="1" applyProtection="1">
      <alignment horizontal="left" vertical="center" wrapText="1"/>
      <protection locked="0"/>
    </xf>
    <xf numFmtId="0" fontId="17" fillId="0" borderId="13" xfId="0" applyFill="1" applyBorder="1" applyAlignment="1" applyProtection="1">
      <alignment horizontal="center" vertical="center" wrapText="1"/>
      <protection locked="0"/>
    </xf>
    <xf numFmtId="0" fontId="17" fillId="0" borderId="19" xfId="0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7" fillId="0" borderId="56" xfId="0" applyFill="1" applyBorder="1" applyAlignment="1">
      <alignment horizontal="center" vertical="center" wrapText="1"/>
    </xf>
    <xf numFmtId="1" fontId="0" fillId="0" borderId="14" xfId="0" applyNumberFormat="1" applyFont="1" applyBorder="1" applyAlignment="1" applyProtection="1">
      <alignment horizontal="right" vertical="center" wrapText="1"/>
      <protection locked="0"/>
    </xf>
    <xf numFmtId="1" fontId="0" fillId="0" borderId="68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center" vertical="center" textRotation="90" wrapText="1"/>
    </xf>
    <xf numFmtId="0" fontId="12" fillId="0" borderId="50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 applyProtection="1">
      <alignment horizontal="center" vertical="center" wrapText="1"/>
      <protection/>
    </xf>
    <xf numFmtId="0" fontId="7" fillId="8" borderId="24" xfId="0" applyFont="1" applyFill="1" applyBorder="1" applyAlignment="1" applyProtection="1">
      <alignment horizontal="center" vertical="center" wrapText="1"/>
      <protection/>
    </xf>
    <xf numFmtId="0" fontId="7" fillId="8" borderId="25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 textRotation="90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52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vertical="center" wrapText="1" shrinkToFit="1"/>
    </xf>
    <xf numFmtId="49" fontId="0" fillId="0" borderId="19" xfId="0" applyNumberFormat="1" applyFont="1" applyBorder="1" applyAlignment="1">
      <alignment vertical="center" wrapText="1" shrinkToFit="1"/>
    </xf>
    <xf numFmtId="49" fontId="0" fillId="0" borderId="13" xfId="0" applyNumberFormat="1" applyFont="1" applyBorder="1" applyAlignment="1">
      <alignment horizontal="center" vertical="top"/>
    </xf>
    <xf numFmtId="49" fontId="0" fillId="0" borderId="59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center" vertical="top"/>
    </xf>
    <xf numFmtId="0" fontId="7" fillId="8" borderId="0" xfId="0" applyFont="1" applyFill="1" applyBorder="1" applyAlignment="1" applyProtection="1">
      <alignment horizontal="center" vertical="center" wrapText="1"/>
      <protection/>
    </xf>
    <xf numFmtId="0" fontId="7" fillId="8" borderId="6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1" fillId="0" borderId="0" xfId="0" applyFont="1" applyAlignment="1">
      <alignment horizontal="left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68" xfId="0" applyFont="1" applyFill="1" applyBorder="1" applyAlignment="1">
      <alignment horizontal="center" vertical="center" wrapText="1"/>
    </xf>
    <xf numFmtId="0" fontId="7" fillId="8" borderId="5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17" fillId="8" borderId="35" xfId="0" applyFill="1" applyBorder="1" applyAlignment="1" applyProtection="1">
      <alignment horizontal="center"/>
      <protection/>
    </xf>
    <xf numFmtId="0" fontId="17" fillId="8" borderId="40" xfId="0" applyFill="1" applyBorder="1" applyAlignment="1" applyProtection="1">
      <alignment horizontal="center"/>
      <protection/>
    </xf>
    <xf numFmtId="0" fontId="17" fillId="8" borderId="71" xfId="0" applyFill="1" applyBorder="1" applyAlignment="1" applyProtection="1">
      <alignment horizontal="center"/>
      <protection/>
    </xf>
    <xf numFmtId="0" fontId="17" fillId="0" borderId="52" xfId="0" applyBorder="1" applyAlignment="1" applyProtection="1">
      <alignment horizontal="center" vertical="center" wrapText="1"/>
      <protection/>
    </xf>
    <xf numFmtId="0" fontId="17" fillId="0" borderId="72" xfId="0" applyBorder="1" applyAlignment="1" applyProtection="1">
      <alignment horizontal="center" vertical="center" wrapText="1"/>
      <protection/>
    </xf>
    <xf numFmtId="0" fontId="17" fillId="0" borderId="73" xfId="0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horizontal="right" wrapText="1"/>
    </xf>
    <xf numFmtId="0" fontId="17" fillId="0" borderId="0" xfId="0" applyFill="1" applyAlignment="1">
      <alignment horizontal="right" wrapText="1"/>
    </xf>
    <xf numFmtId="0" fontId="17" fillId="0" borderId="74" xfId="0" applyBorder="1" applyAlignment="1" applyProtection="1">
      <alignment horizontal="center" vertical="center" wrapText="1"/>
      <protection/>
    </xf>
    <xf numFmtId="0" fontId="9" fillId="8" borderId="14" xfId="0" applyFont="1" applyFill="1" applyBorder="1" applyAlignment="1">
      <alignment horizontal="center" vertical="center"/>
    </xf>
    <xf numFmtId="0" fontId="9" fillId="8" borderId="68" xfId="0" applyFont="1" applyFill="1" applyBorder="1" applyAlignment="1">
      <alignment horizontal="center" vertical="center"/>
    </xf>
    <xf numFmtId="0" fontId="9" fillId="8" borderId="56" xfId="0" applyFont="1" applyFill="1" applyBorder="1" applyAlignment="1">
      <alignment horizontal="center" vertical="center"/>
    </xf>
    <xf numFmtId="0" fontId="61" fillId="0" borderId="0" xfId="0" applyFont="1" applyAlignment="1">
      <alignment horizontal="center" wrapText="1"/>
    </xf>
    <xf numFmtId="0" fontId="17" fillId="0" borderId="26" xfId="0" applyFont="1" applyFill="1" applyBorder="1" applyAlignment="1" applyProtection="1">
      <alignment horizontal="center" vertical="center"/>
      <protection/>
    </xf>
    <xf numFmtId="0" fontId="17" fillId="0" borderId="28" xfId="0" applyFill="1" applyBorder="1" applyAlignment="1" applyProtection="1">
      <alignment horizontal="center" vertical="center"/>
      <protection/>
    </xf>
    <xf numFmtId="0" fontId="17" fillId="0" borderId="38" xfId="0" applyFill="1" applyBorder="1" applyAlignment="1" applyProtection="1">
      <alignment horizontal="center" vertical="center"/>
      <protection/>
    </xf>
    <xf numFmtId="0" fontId="17" fillId="0" borderId="75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horizontal="left"/>
      <protection/>
    </xf>
    <xf numFmtId="0" fontId="7" fillId="8" borderId="53" xfId="0" applyFont="1" applyFill="1" applyBorder="1" applyAlignment="1" applyProtection="1">
      <alignment horizontal="center" vertical="center" wrapText="1"/>
      <protection/>
    </xf>
    <xf numFmtId="0" fontId="7" fillId="8" borderId="12" xfId="0" applyFont="1" applyFill="1" applyBorder="1" applyAlignment="1" applyProtection="1">
      <alignment horizontal="center" vertical="center" wrapText="1"/>
      <protection/>
    </xf>
    <xf numFmtId="0" fontId="7" fillId="8" borderId="61" xfId="0" applyFont="1" applyFill="1" applyBorder="1" applyAlignment="1" applyProtection="1">
      <alignment horizontal="center" vertical="center" wrapText="1"/>
      <protection/>
    </xf>
    <xf numFmtId="0" fontId="7" fillId="8" borderId="66" xfId="0" applyFont="1" applyFill="1" applyBorder="1" applyAlignment="1" applyProtection="1">
      <alignment horizontal="center" vertical="center"/>
      <protection/>
    </xf>
    <xf numFmtId="0" fontId="7" fillId="8" borderId="65" xfId="0" applyFont="1" applyFill="1" applyBorder="1" applyAlignment="1" applyProtection="1">
      <alignment horizontal="center" vertical="center"/>
      <protection/>
    </xf>
    <xf numFmtId="0" fontId="7" fillId="8" borderId="64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56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" fillId="0" borderId="5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76" xfId="0" applyFont="1" applyBorder="1" applyAlignment="1" applyProtection="1">
      <alignment horizontal="center" vertical="center" wrapText="1"/>
      <protection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 applyProtection="1">
      <alignment horizontal="center" vertical="center" wrapText="1"/>
      <protection locked="0"/>
    </xf>
    <xf numFmtId="0" fontId="0" fillId="0" borderId="61" xfId="0" applyFont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68" xfId="0" applyNumberFormat="1" applyFont="1" applyFill="1" applyBorder="1" applyAlignment="1" applyProtection="1">
      <alignment horizontal="center" vertical="center" wrapText="1"/>
      <protection/>
    </xf>
    <xf numFmtId="49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wrapText="1"/>
      <protection/>
    </xf>
    <xf numFmtId="0" fontId="61" fillId="0" borderId="0" xfId="0" applyFont="1" applyAlignment="1" applyProtection="1">
      <alignment horizontal="center"/>
      <protection/>
    </xf>
    <xf numFmtId="0" fontId="7" fillId="8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 applyProtection="1">
      <alignment horizontal="center" vertical="center" wrapText="1"/>
      <protection/>
    </xf>
    <xf numFmtId="0" fontId="37" fillId="0" borderId="19" xfId="0" applyFont="1" applyFill="1" applyBorder="1" applyAlignment="1" applyProtection="1">
      <alignment horizontal="center" vertical="center" wrapText="1"/>
      <protection/>
    </xf>
    <xf numFmtId="0" fontId="37" fillId="0" borderId="13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center"/>
    </xf>
    <xf numFmtId="0" fontId="12" fillId="0" borderId="10" xfId="33" applyFont="1" applyBorder="1" applyAlignment="1">
      <alignment horizontal="center"/>
      <protection/>
    </xf>
    <xf numFmtId="0" fontId="16" fillId="0" borderId="0" xfId="56" applyFont="1" applyAlignment="1" applyProtection="1">
      <alignment horizontal="left"/>
      <protection hidden="1"/>
    </xf>
    <xf numFmtId="0" fontId="58" fillId="8" borderId="14" xfId="33" applyFont="1" applyFill="1" applyBorder="1" applyAlignment="1">
      <alignment horizontal="center" vertical="center"/>
      <protection/>
    </xf>
    <xf numFmtId="0" fontId="58" fillId="8" borderId="68" xfId="33" applyFont="1" applyFill="1" applyBorder="1" applyAlignment="1">
      <alignment horizontal="center" vertical="center"/>
      <protection/>
    </xf>
    <xf numFmtId="0" fontId="58" fillId="8" borderId="56" xfId="33" applyFont="1" applyFill="1" applyBorder="1" applyAlignment="1">
      <alignment horizontal="center" vertical="center"/>
      <protection/>
    </xf>
    <xf numFmtId="49" fontId="37" fillId="0" borderId="10" xfId="33" applyNumberFormat="1" applyFont="1" applyFill="1" applyBorder="1" applyAlignment="1">
      <alignment horizontal="center" vertical="center" wrapText="1"/>
      <protection/>
    </xf>
    <xf numFmtId="0" fontId="37" fillId="0" borderId="10" xfId="33" applyFont="1" applyFill="1" applyBorder="1" applyAlignment="1">
      <alignment horizontal="center" vertical="center" wrapText="1"/>
      <protection/>
    </xf>
    <xf numFmtId="0" fontId="7" fillId="8" borderId="65" xfId="0" applyFont="1" applyFill="1" applyBorder="1" applyAlignment="1" applyProtection="1">
      <alignment horizontal="center" vertical="center" wrapText="1"/>
      <protection/>
    </xf>
    <xf numFmtId="0" fontId="7" fillId="8" borderId="6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68" xfId="0" applyNumberFormat="1" applyFont="1" applyBorder="1" applyAlignment="1" applyProtection="1">
      <alignment horizontal="center" vertical="center" wrapText="1"/>
      <protection locked="0"/>
    </xf>
    <xf numFmtId="1" fontId="0" fillId="0" borderId="56" xfId="0" applyNumberFormat="1" applyFont="1" applyBorder="1" applyAlignment="1" applyProtection="1">
      <alignment horizontal="center" vertical="center" wrapText="1"/>
      <protection locked="0"/>
    </xf>
    <xf numFmtId="0" fontId="37" fillId="0" borderId="10" xfId="33" applyFont="1" applyFill="1" applyBorder="1" applyAlignment="1">
      <alignment horizontal="center" wrapText="1"/>
      <protection/>
    </xf>
    <xf numFmtId="49" fontId="61" fillId="0" borderId="0" xfId="0" applyNumberFormat="1" applyFont="1" applyAlignment="1">
      <alignment horizontal="center" vertical="top"/>
    </xf>
    <xf numFmtId="0" fontId="59" fillId="0" borderId="10" xfId="33" applyFont="1" applyBorder="1" applyAlignment="1">
      <alignment horizontal="center"/>
      <protection/>
    </xf>
    <xf numFmtId="49" fontId="37" fillId="0" borderId="10" xfId="33" applyNumberFormat="1" applyFont="1" applyFill="1" applyBorder="1" applyAlignment="1">
      <alignment horizontal="center" vertical="center"/>
      <protection/>
    </xf>
    <xf numFmtId="0" fontId="37" fillId="0" borderId="0" xfId="56" applyFont="1" applyAlignment="1" applyProtection="1">
      <alignment horizontal="left"/>
      <protection hidden="1"/>
    </xf>
    <xf numFmtId="0" fontId="59" fillId="0" borderId="10" xfId="33" applyFont="1" applyBorder="1" applyAlignment="1">
      <alignment horizontal="left" wrapText="1"/>
      <protection/>
    </xf>
    <xf numFmtId="0" fontId="59" fillId="0" borderId="10" xfId="33" applyFont="1" applyBorder="1" applyAlignment="1">
      <alignment horizontal="left"/>
      <protection/>
    </xf>
    <xf numFmtId="0" fontId="10" fillId="22" borderId="10" xfId="0" applyFont="1" applyFill="1" applyBorder="1" applyAlignment="1">
      <alignment vertical="center"/>
    </xf>
    <xf numFmtId="0" fontId="13" fillId="8" borderId="14" xfId="0" applyFont="1" applyFill="1" applyBorder="1" applyAlignment="1">
      <alignment horizontal="left"/>
    </xf>
    <xf numFmtId="0" fontId="13" fillId="8" borderId="68" xfId="0" applyFont="1" applyFill="1" applyBorder="1" applyAlignment="1">
      <alignment horizontal="left"/>
    </xf>
    <xf numFmtId="0" fontId="13" fillId="8" borderId="56" xfId="0" applyFont="1" applyFill="1" applyBorder="1" applyAlignment="1">
      <alignment horizontal="left"/>
    </xf>
    <xf numFmtId="0" fontId="10" fillId="22" borderId="14" xfId="0" applyFont="1" applyFill="1" applyBorder="1" applyAlignment="1">
      <alignment vertical="center"/>
    </xf>
    <xf numFmtId="0" fontId="10" fillId="22" borderId="68" xfId="0" applyFont="1" applyFill="1" applyBorder="1" applyAlignment="1">
      <alignment vertical="center"/>
    </xf>
    <xf numFmtId="0" fontId="10" fillId="22" borderId="56" xfId="0" applyFont="1" applyFill="1" applyBorder="1" applyAlignment="1">
      <alignment vertical="center"/>
    </xf>
    <xf numFmtId="0" fontId="10" fillId="22" borderId="14" xfId="0" applyFont="1" applyFill="1" applyBorder="1" applyAlignment="1">
      <alignment horizontal="left" vertical="center"/>
    </xf>
    <xf numFmtId="0" fontId="10" fillId="22" borderId="68" xfId="0" applyFont="1" applyFill="1" applyBorder="1" applyAlignment="1">
      <alignment horizontal="left" vertical="center"/>
    </xf>
    <xf numFmtId="0" fontId="10" fillId="22" borderId="56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59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59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</cellXfs>
  <cellStyles count="54">
    <cellStyle name="Normal" xfId="0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_нвестпрогр 2011 загальна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_нвестпрогр 2011 загальна 1" xfId="54"/>
    <cellStyle name="Обычный_Invest boyko" xfId="55"/>
    <cellStyle name="Обычный_nkre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b/>
        <i/>
        <color rgb="FFFF0000"/>
      </font>
      <border/>
    </dxf>
    <dxf>
      <font>
        <b/>
        <i/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ustovojtov@nerc.gov.u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G51"/>
  <sheetViews>
    <sheetView workbookViewId="0" topLeftCell="A1">
      <selection activeCell="E10" sqref="E10"/>
    </sheetView>
  </sheetViews>
  <sheetFormatPr defaultColWidth="9.00390625" defaultRowHeight="12.75"/>
  <cols>
    <col min="1" max="1" width="23.00390625" style="1" customWidth="1"/>
    <col min="2" max="2" width="4.375" style="1" customWidth="1"/>
    <col min="3" max="3" width="21.25390625" style="1" customWidth="1"/>
    <col min="4" max="4" width="4.875" style="1" customWidth="1"/>
    <col min="5" max="5" width="16.625" style="1" customWidth="1"/>
    <col min="6" max="16384" width="9.125" style="1" customWidth="1"/>
  </cols>
  <sheetData>
    <row r="1" spans="5:6" ht="12.75">
      <c r="E1" s="107"/>
      <c r="F1" s="107"/>
    </row>
    <row r="2" ht="13.5" thickBot="1"/>
    <row r="3" spans="1:6" ht="36.75" customHeight="1" thickBot="1">
      <c r="A3" s="641" t="s">
        <v>98</v>
      </c>
      <c r="B3" s="641"/>
      <c r="C3" s="641"/>
      <c r="D3" s="641"/>
      <c r="E3" s="641"/>
      <c r="F3" s="641"/>
    </row>
    <row r="4" spans="1:6" ht="45.75" customHeight="1" thickBot="1">
      <c r="A4" s="11" t="s">
        <v>99</v>
      </c>
      <c r="B4" s="642" t="s">
        <v>791</v>
      </c>
      <c r="C4" s="643"/>
      <c r="D4" s="643"/>
      <c r="E4" s="643"/>
      <c r="F4" s="644"/>
    </row>
    <row r="5" spans="1:6" ht="22.5" customHeight="1" thickBot="1">
      <c r="A5" s="90" t="s">
        <v>335</v>
      </c>
      <c r="B5" s="12" t="s">
        <v>214</v>
      </c>
      <c r="C5" s="49">
        <v>41275</v>
      </c>
      <c r="D5" s="12" t="s">
        <v>100</v>
      </c>
      <c r="E5" s="645">
        <v>41639</v>
      </c>
      <c r="F5" s="646"/>
    </row>
    <row r="6" spans="1:6" ht="24" customHeight="1" thickBot="1">
      <c r="A6" s="90" t="s">
        <v>336</v>
      </c>
      <c r="B6" s="12" t="s">
        <v>214</v>
      </c>
      <c r="C6" s="48">
        <v>2013</v>
      </c>
      <c r="D6" s="12" t="s">
        <v>100</v>
      </c>
      <c r="E6" s="50">
        <v>2017</v>
      </c>
      <c r="F6" s="12" t="s">
        <v>149</v>
      </c>
    </row>
    <row r="12" spans="1:6" ht="12.75">
      <c r="A12" s="639" t="s">
        <v>607</v>
      </c>
      <c r="B12" s="639"/>
      <c r="C12" s="639"/>
      <c r="D12" s="639"/>
      <c r="E12" s="639"/>
      <c r="F12" s="639"/>
    </row>
    <row r="15" spans="1:7" ht="12.75">
      <c r="A15" s="431"/>
      <c r="B15" s="431"/>
      <c r="C15" s="431"/>
      <c r="D15" s="431"/>
      <c r="E15" s="431"/>
      <c r="F15" s="431"/>
      <c r="G15" s="431"/>
    </row>
    <row r="16" spans="1:7" ht="12.75">
      <c r="A16" s="431"/>
      <c r="B16" s="431"/>
      <c r="C16" s="431"/>
      <c r="D16" s="431"/>
      <c r="E16" s="431"/>
      <c r="F16" s="431"/>
      <c r="G16" s="431"/>
    </row>
    <row r="17" spans="1:7" ht="12.75">
      <c r="A17" s="432"/>
      <c r="B17" s="432"/>
      <c r="C17" s="432"/>
      <c r="D17" s="432"/>
      <c r="E17" s="431"/>
      <c r="F17" s="431"/>
      <c r="G17" s="431"/>
    </row>
    <row r="18" spans="1:7" ht="12.75">
      <c r="A18" s="640" t="s">
        <v>608</v>
      </c>
      <c r="B18" s="640"/>
      <c r="C18" s="640"/>
      <c r="D18" s="640"/>
      <c r="E18" s="640"/>
      <c r="F18" s="640"/>
      <c r="G18" s="431"/>
    </row>
    <row r="19" spans="1:7" ht="12.75">
      <c r="A19" s="640"/>
      <c r="B19" s="640"/>
      <c r="C19" s="640"/>
      <c r="D19" s="640"/>
      <c r="E19" s="640"/>
      <c r="F19" s="640"/>
      <c r="G19" s="431"/>
    </row>
    <row r="20" spans="1:7" ht="12.75">
      <c r="A20" s="431"/>
      <c r="B20" s="431"/>
      <c r="C20" s="431"/>
      <c r="D20" s="431"/>
      <c r="E20" s="431"/>
      <c r="F20" s="431"/>
      <c r="G20" s="431"/>
    </row>
    <row r="21" spans="1:7" ht="12.75">
      <c r="A21" s="431"/>
      <c r="B21" s="431"/>
      <c r="C21" s="431"/>
      <c r="D21" s="431"/>
      <c r="E21" s="431"/>
      <c r="F21" s="431"/>
      <c r="G21" s="431"/>
    </row>
    <row r="51" ht="12.75">
      <c r="G51" s="1">
        <v>1</v>
      </c>
    </row>
  </sheetData>
  <sheetProtection/>
  <mergeCells count="5">
    <mergeCell ref="A12:F12"/>
    <mergeCell ref="A18:F19"/>
    <mergeCell ref="A3:F3"/>
    <mergeCell ref="B4:F4"/>
    <mergeCell ref="E5:F5"/>
  </mergeCells>
  <hyperlinks>
    <hyperlink ref="A18:D18" r:id="rId1" display="При виникненні питань з приводу заповнення форми звертайтесь за адресою: pustovojtov@nerc.gov.ua"/>
  </hyperlinks>
  <printOptions/>
  <pageMargins left="0.96" right="0.4" top="0.72" bottom="1" header="0.5" footer="0.5"/>
  <pageSetup horizontalDpi="600" verticalDpi="600" orientation="portrait" pageOrder="overThenDown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1:J31"/>
  <sheetViews>
    <sheetView workbookViewId="0" topLeftCell="A1">
      <pane ySplit="5" topLeftCell="BM6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18.75390625" style="45" customWidth="1"/>
    <col min="2" max="2" width="20.625" style="45" customWidth="1"/>
    <col min="3" max="3" width="9.125" style="45" customWidth="1"/>
    <col min="4" max="4" width="12.25390625" style="45" customWidth="1"/>
    <col min="5" max="5" width="13.875" style="45" customWidth="1"/>
    <col min="6" max="6" width="13.625" style="45" customWidth="1"/>
    <col min="7" max="7" width="15.75390625" style="45" customWidth="1"/>
    <col min="8" max="16384" width="9.125" style="9" customWidth="1"/>
  </cols>
  <sheetData>
    <row r="1" spans="1:7" ht="47.25" customHeight="1">
      <c r="A1" s="707" t="s">
        <v>339</v>
      </c>
      <c r="B1" s="708"/>
      <c r="C1" s="708"/>
      <c r="D1" s="708"/>
      <c r="E1" s="708"/>
      <c r="F1" s="708"/>
      <c r="G1" s="709"/>
    </row>
    <row r="2" spans="1:7" ht="18" customHeight="1">
      <c r="A2" s="710" t="s">
        <v>134</v>
      </c>
      <c r="B2" s="710" t="s">
        <v>135</v>
      </c>
      <c r="C2" s="710" t="s">
        <v>136</v>
      </c>
      <c r="D2" s="710"/>
      <c r="E2" s="710"/>
      <c r="F2" s="710"/>
      <c r="G2" s="710"/>
    </row>
    <row r="3" spans="1:7" ht="14.25" customHeight="1">
      <c r="A3" s="710"/>
      <c r="B3" s="710"/>
      <c r="C3" s="710" t="s">
        <v>139</v>
      </c>
      <c r="D3" s="710" t="s">
        <v>137</v>
      </c>
      <c r="E3" s="710"/>
      <c r="F3" s="710" t="s">
        <v>138</v>
      </c>
      <c r="G3" s="710"/>
    </row>
    <row r="4" spans="1:7" ht="28.5" customHeight="1">
      <c r="A4" s="710"/>
      <c r="B4" s="710"/>
      <c r="C4" s="710"/>
      <c r="D4" s="14" t="s">
        <v>224</v>
      </c>
      <c r="E4" s="14" t="s">
        <v>225</v>
      </c>
      <c r="F4" s="14" t="s">
        <v>140</v>
      </c>
      <c r="G4" s="14" t="s">
        <v>141</v>
      </c>
    </row>
    <row r="5" spans="1:7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</row>
    <row r="6" spans="1:7" ht="15" customHeight="1">
      <c r="A6" s="17">
        <v>9396</v>
      </c>
      <c r="B6" s="17">
        <v>9396</v>
      </c>
      <c r="C6" s="17">
        <v>0</v>
      </c>
      <c r="D6" s="17">
        <v>5592</v>
      </c>
      <c r="E6" s="17">
        <v>31</v>
      </c>
      <c r="F6" s="17"/>
      <c r="G6" s="17">
        <v>3773</v>
      </c>
    </row>
    <row r="7" spans="1:7" ht="12.75">
      <c r="A7" s="43"/>
      <c r="B7" s="43"/>
      <c r="C7" s="43"/>
      <c r="D7" s="43"/>
      <c r="E7" s="43"/>
      <c r="F7" s="43"/>
      <c r="G7" s="43"/>
    </row>
    <row r="8" spans="1:7" ht="12.75">
      <c r="A8" s="44"/>
      <c r="B8" s="44"/>
      <c r="C8" s="44"/>
      <c r="D8" s="44"/>
      <c r="E8" s="44"/>
      <c r="F8" s="44"/>
      <c r="G8" s="44"/>
    </row>
    <row r="9" spans="1:7" ht="12.75">
      <c r="A9" s="44"/>
      <c r="B9" s="44"/>
      <c r="C9" s="44"/>
      <c r="D9" s="44"/>
      <c r="E9" s="44"/>
      <c r="F9" s="44"/>
      <c r="G9" s="44"/>
    </row>
    <row r="10" spans="1:7" ht="12.75">
      <c r="A10" s="44"/>
      <c r="B10" s="44"/>
      <c r="C10" s="44"/>
      <c r="D10" s="44"/>
      <c r="E10" s="44"/>
      <c r="F10" s="44"/>
      <c r="G10" s="44"/>
    </row>
    <row r="11" spans="1:7" ht="12.75">
      <c r="A11" s="44"/>
      <c r="B11" s="44"/>
      <c r="C11" s="44"/>
      <c r="D11" s="44"/>
      <c r="E11" s="44"/>
      <c r="F11" s="44"/>
      <c r="G11" s="44"/>
    </row>
    <row r="12" spans="1:7" ht="12.75">
      <c r="A12" s="44"/>
      <c r="B12" s="44"/>
      <c r="C12" s="44"/>
      <c r="D12" s="44"/>
      <c r="E12" s="44"/>
      <c r="F12" s="44"/>
      <c r="G12" s="44"/>
    </row>
    <row r="13" spans="1:7" ht="12.75">
      <c r="A13" s="44"/>
      <c r="B13" s="44"/>
      <c r="C13" s="44"/>
      <c r="D13" s="44"/>
      <c r="E13" s="44"/>
      <c r="F13" s="44"/>
      <c r="G13" s="44"/>
    </row>
    <row r="14" spans="1:7" ht="12.75">
      <c r="A14" s="44"/>
      <c r="B14" s="44"/>
      <c r="C14" s="44"/>
      <c r="D14" s="44"/>
      <c r="E14" s="44"/>
      <c r="F14" s="44"/>
      <c r="G14" s="44"/>
    </row>
    <row r="15" spans="1:7" ht="12.75">
      <c r="A15" s="44"/>
      <c r="B15" s="44"/>
      <c r="C15" s="44"/>
      <c r="D15" s="44"/>
      <c r="E15" s="44"/>
      <c r="F15" s="44"/>
      <c r="G15" s="44"/>
    </row>
    <row r="16" spans="1:7" ht="12.75">
      <c r="A16" s="44"/>
      <c r="B16" s="44"/>
      <c r="C16" s="44"/>
      <c r="D16" s="44"/>
      <c r="E16" s="44"/>
      <c r="F16" s="44"/>
      <c r="G16" s="44"/>
    </row>
    <row r="17" spans="1:7" ht="12.75">
      <c r="A17" s="44"/>
      <c r="B17" s="44"/>
      <c r="C17" s="44"/>
      <c r="D17" s="44"/>
      <c r="E17" s="44"/>
      <c r="F17" s="44"/>
      <c r="G17" s="44"/>
    </row>
    <row r="18" spans="1:7" ht="12.75">
      <c r="A18" s="44"/>
      <c r="B18" s="44"/>
      <c r="C18" s="44"/>
      <c r="D18" s="44"/>
      <c r="E18" s="44"/>
      <c r="F18" s="44"/>
      <c r="G18" s="44"/>
    </row>
    <row r="31" spans="8:10" ht="12.75">
      <c r="H31" s="9">
        <v>13</v>
      </c>
      <c r="J31" s="210"/>
    </row>
  </sheetData>
  <sheetProtection/>
  <mergeCells count="7">
    <mergeCell ref="A1:G1"/>
    <mergeCell ref="C2:G2"/>
    <mergeCell ref="D3:E3"/>
    <mergeCell ref="F3:G3"/>
    <mergeCell ref="C3:C4"/>
    <mergeCell ref="B2:B4"/>
    <mergeCell ref="A2:A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2"/>
  <dimension ref="A1:G32"/>
  <sheetViews>
    <sheetView workbookViewId="0" topLeftCell="A1">
      <selection activeCell="E19" sqref="E19"/>
    </sheetView>
  </sheetViews>
  <sheetFormatPr defaultColWidth="9.00390625" defaultRowHeight="12.75"/>
  <cols>
    <col min="1" max="1" width="5.00390625" style="1" customWidth="1"/>
    <col min="2" max="2" width="19.25390625" style="1" customWidth="1"/>
    <col min="3" max="3" width="15.875" style="1" customWidth="1"/>
    <col min="4" max="4" width="20.75390625" style="1" customWidth="1"/>
    <col min="5" max="5" width="16.75390625" style="1" customWidth="1"/>
    <col min="6" max="6" width="21.625" style="1" customWidth="1"/>
    <col min="7" max="16384" width="9.125" style="1" customWidth="1"/>
  </cols>
  <sheetData>
    <row r="1" spans="1:6" ht="27" customHeight="1">
      <c r="A1" s="650" t="s">
        <v>219</v>
      </c>
      <c r="B1" s="711"/>
      <c r="C1" s="711"/>
      <c r="D1" s="711"/>
      <c r="E1" s="711"/>
      <c r="F1" s="712"/>
    </row>
    <row r="2" spans="1:6" ht="30.75" customHeight="1">
      <c r="A2" s="653" t="s">
        <v>0</v>
      </c>
      <c r="B2" s="653" t="s">
        <v>126</v>
      </c>
      <c r="C2" s="713" t="s">
        <v>549</v>
      </c>
      <c r="D2" s="714"/>
      <c r="E2" s="713" t="s">
        <v>550</v>
      </c>
      <c r="F2" s="714"/>
    </row>
    <row r="3" spans="1:6" ht="28.5" customHeight="1">
      <c r="A3" s="653"/>
      <c r="B3" s="653"/>
      <c r="C3" s="5" t="s">
        <v>131</v>
      </c>
      <c r="D3" s="5" t="s">
        <v>127</v>
      </c>
      <c r="E3" s="5" t="s">
        <v>131</v>
      </c>
      <c r="F3" s="5" t="s">
        <v>127</v>
      </c>
    </row>
    <row r="4" spans="1: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</row>
    <row r="5" spans="1:6" ht="12.75">
      <c r="A5" s="4">
        <v>1</v>
      </c>
      <c r="B5" s="4" t="s">
        <v>128</v>
      </c>
      <c r="C5" s="34">
        <v>3220</v>
      </c>
      <c r="D5" s="23">
        <f>IF(C10=0,0,C5/C10)</f>
        <v>0.3426990208599404</v>
      </c>
      <c r="E5" s="34">
        <v>3321</v>
      </c>
      <c r="F5" s="23">
        <f>IF(E10=0,0,E5/E10)</f>
        <v>0.35344827586206895</v>
      </c>
    </row>
    <row r="6" spans="1:6" s="29" customFormat="1" ht="12.75">
      <c r="A6" s="15">
        <v>2</v>
      </c>
      <c r="B6" s="15" t="s">
        <v>132</v>
      </c>
      <c r="C6" s="34">
        <v>1427</v>
      </c>
      <c r="D6" s="23">
        <f>IF(C10=0,0,C6/C10)</f>
        <v>0.15187313750532141</v>
      </c>
      <c r="E6" s="34">
        <v>1427</v>
      </c>
      <c r="F6" s="23">
        <f>IF(E10=0,0,E6/E10)</f>
        <v>0.15187313750532141</v>
      </c>
    </row>
    <row r="7" spans="1:6" ht="12.75">
      <c r="A7" s="4">
        <v>3</v>
      </c>
      <c r="B7" s="4" t="s">
        <v>133</v>
      </c>
      <c r="C7" s="34">
        <v>2648</v>
      </c>
      <c r="D7" s="23">
        <f>IF(C10=0,0,C7/C10)</f>
        <v>0.28182205193699444</v>
      </c>
      <c r="E7" s="34">
        <v>2643</v>
      </c>
      <c r="F7" s="23">
        <f>IF(E10=0,0,E7/E10)</f>
        <v>0.28128991060025543</v>
      </c>
    </row>
    <row r="8" spans="1:6" s="29" customFormat="1" ht="12.75">
      <c r="A8" s="15">
        <v>4</v>
      </c>
      <c r="B8" s="15" t="s">
        <v>129</v>
      </c>
      <c r="C8" s="34">
        <v>2101</v>
      </c>
      <c r="D8" s="23">
        <f>IF(C10=0,0,C8/C10)</f>
        <v>0.22360578969774372</v>
      </c>
      <c r="E8" s="34">
        <v>2005</v>
      </c>
      <c r="F8" s="23">
        <f>IF(E10=0,0,E8/E10)</f>
        <v>0.2133886760323542</v>
      </c>
    </row>
    <row r="9" spans="1:6" ht="12.75">
      <c r="A9" s="4">
        <v>5</v>
      </c>
      <c r="B9" s="4" t="s">
        <v>130</v>
      </c>
      <c r="C9" s="34">
        <v>0</v>
      </c>
      <c r="D9" s="23">
        <f>IF(C10=0,0,C9/C10)</f>
        <v>0</v>
      </c>
      <c r="E9" s="34">
        <v>0</v>
      </c>
      <c r="F9" s="23">
        <f>IF(E10=0,0,E9/E10)</f>
        <v>0</v>
      </c>
    </row>
    <row r="10" spans="1:6" ht="12.75">
      <c r="A10" s="15">
        <v>6</v>
      </c>
      <c r="B10" s="15" t="s">
        <v>551</v>
      </c>
      <c r="C10" s="35">
        <f>SUM(C5:C9)</f>
        <v>9396</v>
      </c>
      <c r="D10" s="23">
        <f>SUM(D5:D9)</f>
        <v>1</v>
      </c>
      <c r="E10" s="35">
        <f>SUM(E5:E9)</f>
        <v>9396</v>
      </c>
      <c r="F10" s="23">
        <f>SUM(F5:F9)</f>
        <v>1</v>
      </c>
    </row>
    <row r="11" ht="12.75">
      <c r="E11" s="549"/>
    </row>
    <row r="12" spans="5:6" ht="12.75">
      <c r="E12" s="549"/>
      <c r="F12" s="549"/>
    </row>
    <row r="32" ht="12.75">
      <c r="G32" s="1">
        <v>14</v>
      </c>
    </row>
  </sheetData>
  <sheetProtection/>
  <mergeCells count="5">
    <mergeCell ref="A1:F1"/>
    <mergeCell ref="A2:A3"/>
    <mergeCell ref="B2:B3"/>
    <mergeCell ref="C2:D2"/>
    <mergeCell ref="E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6"/>
  <dimension ref="A1:M53"/>
  <sheetViews>
    <sheetView workbookViewId="0" topLeftCell="A1">
      <pane ySplit="3" topLeftCell="BM4" activePane="bottomLeft" state="frozen"/>
      <selection pane="topLeft" activeCell="A1" sqref="A1"/>
      <selection pane="bottomLeft" activeCell="I27" sqref="I27"/>
    </sheetView>
  </sheetViews>
  <sheetFormatPr defaultColWidth="9.00390625" defaultRowHeight="12.75"/>
  <cols>
    <col min="1" max="1" width="4.875" style="352" customWidth="1"/>
    <col min="2" max="2" width="19.375" style="338" customWidth="1"/>
    <col min="3" max="3" width="10.75390625" style="338" customWidth="1"/>
    <col min="4" max="4" width="12.25390625" style="338" customWidth="1"/>
    <col min="5" max="5" width="12.375" style="338" customWidth="1"/>
    <col min="6" max="6" width="11.125" style="338" customWidth="1"/>
    <col min="7" max="7" width="11.00390625" style="338" customWidth="1"/>
    <col min="8" max="8" width="18.875" style="338" customWidth="1"/>
    <col min="9" max="9" width="17.25390625" style="338" customWidth="1"/>
    <col min="10" max="10" width="18.375" style="338" customWidth="1"/>
    <col min="11" max="11" width="12.00390625" style="338" customWidth="1"/>
    <col min="12" max="12" width="16.75390625" style="338" customWidth="1"/>
    <col min="13" max="13" width="14.75390625" style="338" customWidth="1"/>
    <col min="14" max="16384" width="9.125" style="338" customWidth="1"/>
  </cols>
  <sheetData>
    <row r="1" spans="1:13" ht="28.5" customHeight="1">
      <c r="A1" s="650" t="s">
        <v>501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2"/>
    </row>
    <row r="2" spans="1:13" ht="88.5" customHeight="1">
      <c r="A2" s="339" t="s">
        <v>0</v>
      </c>
      <c r="B2" s="340" t="s">
        <v>124</v>
      </c>
      <c r="C2" s="340" t="s">
        <v>150</v>
      </c>
      <c r="D2" s="340" t="s">
        <v>121</v>
      </c>
      <c r="E2" s="340" t="s">
        <v>122</v>
      </c>
      <c r="F2" s="340" t="s">
        <v>125</v>
      </c>
      <c r="G2" s="340" t="s">
        <v>341</v>
      </c>
      <c r="H2" s="340" t="s">
        <v>142</v>
      </c>
      <c r="I2" s="340" t="s">
        <v>633</v>
      </c>
      <c r="J2" s="340" t="s">
        <v>699</v>
      </c>
      <c r="K2" s="341" t="s">
        <v>700</v>
      </c>
      <c r="L2" s="341" t="s">
        <v>701</v>
      </c>
      <c r="M2" s="342" t="s">
        <v>702</v>
      </c>
    </row>
    <row r="3" spans="1:13" ht="12.75">
      <c r="A3" s="343">
        <v>1</v>
      </c>
      <c r="B3" s="344">
        <v>2</v>
      </c>
      <c r="C3" s="344">
        <v>3</v>
      </c>
      <c r="D3" s="344">
        <v>4</v>
      </c>
      <c r="E3" s="344">
        <v>5</v>
      </c>
      <c r="F3" s="344">
        <v>6</v>
      </c>
      <c r="G3" s="344">
        <v>7</v>
      </c>
      <c r="H3" s="344">
        <v>8</v>
      </c>
      <c r="I3" s="344">
        <v>9</v>
      </c>
      <c r="J3" s="344">
        <v>10</v>
      </c>
      <c r="K3" s="345">
        <v>11</v>
      </c>
      <c r="L3" s="345">
        <v>12</v>
      </c>
      <c r="M3" s="345">
        <v>13</v>
      </c>
    </row>
    <row r="4" spans="1:13" s="349" customFormat="1" ht="12.75">
      <c r="A4" s="346">
        <v>1</v>
      </c>
      <c r="B4" s="347" t="s">
        <v>644</v>
      </c>
      <c r="C4" s="203" t="s">
        <v>90</v>
      </c>
      <c r="D4" s="203">
        <v>1</v>
      </c>
      <c r="E4" s="203">
        <v>1</v>
      </c>
      <c r="F4" s="203" t="s">
        <v>643</v>
      </c>
      <c r="G4" s="203" t="s">
        <v>641</v>
      </c>
      <c r="H4" s="202" t="s">
        <v>645</v>
      </c>
      <c r="I4" s="348">
        <v>10959</v>
      </c>
      <c r="J4" s="202" t="s">
        <v>645</v>
      </c>
      <c r="K4" s="348" t="s">
        <v>703</v>
      </c>
      <c r="L4" s="348">
        <v>0</v>
      </c>
      <c r="M4" s="348">
        <v>0</v>
      </c>
    </row>
    <row r="5" spans="1:13" ht="12.75">
      <c r="A5" s="346">
        <v>2</v>
      </c>
      <c r="B5" s="347" t="s">
        <v>646</v>
      </c>
      <c r="C5" s="203" t="s">
        <v>90</v>
      </c>
      <c r="D5" s="203">
        <v>1</v>
      </c>
      <c r="E5" s="203">
        <v>1</v>
      </c>
      <c r="F5" s="203" t="s">
        <v>643</v>
      </c>
      <c r="G5" s="203" t="s">
        <v>641</v>
      </c>
      <c r="H5" s="202" t="s">
        <v>645</v>
      </c>
      <c r="I5" s="342">
        <v>10353</v>
      </c>
      <c r="J5" s="202" t="s">
        <v>645</v>
      </c>
      <c r="K5" s="348" t="s">
        <v>703</v>
      </c>
      <c r="L5" s="342">
        <v>0</v>
      </c>
      <c r="M5" s="342">
        <v>0</v>
      </c>
    </row>
    <row r="6" spans="1:13" ht="12.75">
      <c r="A6" s="346">
        <v>3</v>
      </c>
      <c r="B6" s="347" t="s">
        <v>647</v>
      </c>
      <c r="C6" s="203" t="s">
        <v>90</v>
      </c>
      <c r="D6" s="203">
        <v>1</v>
      </c>
      <c r="E6" s="203">
        <v>1</v>
      </c>
      <c r="F6" s="203" t="s">
        <v>643</v>
      </c>
      <c r="G6" s="203" t="s">
        <v>641</v>
      </c>
      <c r="H6" s="202" t="s">
        <v>645</v>
      </c>
      <c r="I6" s="342">
        <v>13877</v>
      </c>
      <c r="J6" s="202" t="s">
        <v>645</v>
      </c>
      <c r="K6" s="348" t="s">
        <v>703</v>
      </c>
      <c r="L6" s="342">
        <v>0</v>
      </c>
      <c r="M6" s="342">
        <v>0</v>
      </c>
    </row>
    <row r="7" spans="1:13" ht="12.75">
      <c r="A7" s="346">
        <v>4</v>
      </c>
      <c r="B7" s="347" t="s">
        <v>648</v>
      </c>
      <c r="C7" s="203" t="s">
        <v>90</v>
      </c>
      <c r="D7" s="203">
        <v>1</v>
      </c>
      <c r="E7" s="203">
        <v>1</v>
      </c>
      <c r="F7" s="203" t="s">
        <v>643</v>
      </c>
      <c r="G7" s="203" t="s">
        <v>641</v>
      </c>
      <c r="H7" s="202" t="s">
        <v>645</v>
      </c>
      <c r="I7" s="342">
        <v>8548</v>
      </c>
      <c r="J7" s="202" t="s">
        <v>645</v>
      </c>
      <c r="K7" s="348" t="s">
        <v>703</v>
      </c>
      <c r="L7" s="342">
        <v>0</v>
      </c>
      <c r="M7" s="342">
        <v>0</v>
      </c>
    </row>
    <row r="8" spans="1:13" ht="16.5" customHeight="1">
      <c r="A8" s="346">
        <v>5</v>
      </c>
      <c r="B8" s="350" t="s">
        <v>813</v>
      </c>
      <c r="C8" s="568" t="s">
        <v>650</v>
      </c>
      <c r="D8" s="203">
        <v>1</v>
      </c>
      <c r="E8" s="203">
        <v>1</v>
      </c>
      <c r="F8" s="203" t="s">
        <v>643</v>
      </c>
      <c r="G8" s="203" t="s">
        <v>641</v>
      </c>
      <c r="H8" s="202" t="s">
        <v>645</v>
      </c>
      <c r="I8" s="203">
        <v>2838</v>
      </c>
      <c r="J8" s="202" t="s">
        <v>645</v>
      </c>
      <c r="K8" s="348" t="s">
        <v>703</v>
      </c>
      <c r="L8" s="342">
        <v>0</v>
      </c>
      <c r="M8" s="342">
        <v>0</v>
      </c>
    </row>
    <row r="9" spans="1:13" ht="15.75" customHeight="1">
      <c r="A9" s="346">
        <v>6</v>
      </c>
      <c r="B9" s="350" t="s">
        <v>649</v>
      </c>
      <c r="C9" s="203" t="s">
        <v>650</v>
      </c>
      <c r="D9" s="203">
        <v>1</v>
      </c>
      <c r="E9" s="203">
        <v>1</v>
      </c>
      <c r="F9" s="203" t="s">
        <v>643</v>
      </c>
      <c r="G9" s="203" t="s">
        <v>641</v>
      </c>
      <c r="H9" s="202" t="s">
        <v>645</v>
      </c>
      <c r="I9" s="203">
        <v>5182</v>
      </c>
      <c r="J9" s="202" t="s">
        <v>645</v>
      </c>
      <c r="K9" s="348" t="s">
        <v>703</v>
      </c>
      <c r="L9" s="342">
        <v>0</v>
      </c>
      <c r="M9" s="342">
        <v>0</v>
      </c>
    </row>
    <row r="10" spans="1:13" ht="15" customHeight="1">
      <c r="A10" s="346">
        <v>7</v>
      </c>
      <c r="B10" s="347" t="s">
        <v>651</v>
      </c>
      <c r="C10" s="203" t="s">
        <v>650</v>
      </c>
      <c r="D10" s="203">
        <v>1</v>
      </c>
      <c r="E10" s="203">
        <v>1</v>
      </c>
      <c r="F10" s="203" t="s">
        <v>643</v>
      </c>
      <c r="G10" s="203" t="s">
        <v>641</v>
      </c>
      <c r="H10" s="202" t="s">
        <v>645</v>
      </c>
      <c r="I10" s="203">
        <v>1771</v>
      </c>
      <c r="J10" s="202" t="s">
        <v>645</v>
      </c>
      <c r="K10" s="348" t="s">
        <v>703</v>
      </c>
      <c r="L10" s="342">
        <v>0</v>
      </c>
      <c r="M10" s="342">
        <v>0</v>
      </c>
    </row>
    <row r="11" spans="1:13" ht="13.5" customHeight="1">
      <c r="A11" s="346">
        <v>8</v>
      </c>
      <c r="B11" s="347" t="s">
        <v>652</v>
      </c>
      <c r="C11" s="203" t="s">
        <v>650</v>
      </c>
      <c r="D11" s="203">
        <v>1</v>
      </c>
      <c r="E11" s="203">
        <v>1</v>
      </c>
      <c r="F11" s="203" t="s">
        <v>643</v>
      </c>
      <c r="G11" s="203" t="s">
        <v>641</v>
      </c>
      <c r="H11" s="202" t="s">
        <v>645</v>
      </c>
      <c r="I11" s="203">
        <v>8184</v>
      </c>
      <c r="J11" s="202" t="s">
        <v>645</v>
      </c>
      <c r="K11" s="348" t="s">
        <v>703</v>
      </c>
      <c r="L11" s="342">
        <v>0</v>
      </c>
      <c r="M11" s="342">
        <v>0</v>
      </c>
    </row>
    <row r="12" spans="1:13" ht="12" customHeight="1">
      <c r="A12" s="346">
        <v>9</v>
      </c>
      <c r="B12" s="347" t="s">
        <v>653</v>
      </c>
      <c r="C12" s="203" t="s">
        <v>650</v>
      </c>
      <c r="D12" s="203">
        <v>1</v>
      </c>
      <c r="E12" s="203">
        <v>1</v>
      </c>
      <c r="F12" s="203" t="s">
        <v>643</v>
      </c>
      <c r="G12" s="203" t="s">
        <v>641</v>
      </c>
      <c r="H12" s="202" t="s">
        <v>645</v>
      </c>
      <c r="I12" s="203">
        <v>251</v>
      </c>
      <c r="J12" s="202" t="s">
        <v>645</v>
      </c>
      <c r="K12" s="348" t="s">
        <v>703</v>
      </c>
      <c r="L12" s="342">
        <v>0</v>
      </c>
      <c r="M12" s="342">
        <v>0</v>
      </c>
    </row>
    <row r="13" spans="1:13" ht="12.75">
      <c r="A13" s="346">
        <v>10</v>
      </c>
      <c r="B13" s="347" t="s">
        <v>654</v>
      </c>
      <c r="C13" s="203" t="s">
        <v>650</v>
      </c>
      <c r="D13" s="203">
        <v>1</v>
      </c>
      <c r="E13" s="203">
        <v>1</v>
      </c>
      <c r="F13" s="203" t="s">
        <v>643</v>
      </c>
      <c r="G13" s="203" t="s">
        <v>641</v>
      </c>
      <c r="H13" s="202" t="s">
        <v>645</v>
      </c>
      <c r="I13" s="342">
        <v>4419</v>
      </c>
      <c r="J13" s="202" t="s">
        <v>645</v>
      </c>
      <c r="K13" s="348" t="s">
        <v>703</v>
      </c>
      <c r="L13" s="342">
        <v>0</v>
      </c>
      <c r="M13" s="342">
        <v>0</v>
      </c>
    </row>
    <row r="14" spans="1:13" ht="12.75">
      <c r="A14" s="346">
        <v>11</v>
      </c>
      <c r="B14" s="347" t="s">
        <v>655</v>
      </c>
      <c r="C14" s="203" t="s">
        <v>650</v>
      </c>
      <c r="D14" s="203">
        <v>1</v>
      </c>
      <c r="E14" s="203">
        <v>1</v>
      </c>
      <c r="F14" s="203" t="s">
        <v>643</v>
      </c>
      <c r="G14" s="203" t="s">
        <v>641</v>
      </c>
      <c r="H14" s="202" t="s">
        <v>645</v>
      </c>
      <c r="I14" s="342">
        <v>64471</v>
      </c>
      <c r="J14" s="202" t="s">
        <v>645</v>
      </c>
      <c r="K14" s="348" t="s">
        <v>703</v>
      </c>
      <c r="L14" s="342">
        <v>0</v>
      </c>
      <c r="M14" s="342">
        <v>0</v>
      </c>
    </row>
    <row r="15" spans="1:13" ht="12.75">
      <c r="A15" s="351"/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</row>
    <row r="16" spans="1:13" ht="12.75">
      <c r="A16" s="351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</row>
    <row r="17" spans="1:13" ht="12.75">
      <c r="A17" s="351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</row>
    <row r="18" spans="1:13" ht="12.75">
      <c r="A18" s="351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</row>
    <row r="19" spans="1:13" ht="12.75">
      <c r="A19" s="715" t="s">
        <v>508</v>
      </c>
      <c r="B19" s="715"/>
      <c r="C19" s="715"/>
      <c r="D19" s="715"/>
      <c r="E19" s="715"/>
      <c r="F19" s="715"/>
      <c r="G19" s="715"/>
      <c r="H19" s="342">
        <v>11</v>
      </c>
      <c r="I19" s="342">
        <f>SUM(I4:I18)</f>
        <v>130853</v>
      </c>
      <c r="J19" s="342"/>
      <c r="K19" s="342"/>
      <c r="L19" s="342"/>
      <c r="M19" s="342"/>
    </row>
    <row r="21" spans="1:13" ht="12.75" customHeight="1">
      <c r="A21" s="716" t="s">
        <v>704</v>
      </c>
      <c r="B21" s="716"/>
      <c r="C21" s="716"/>
      <c r="D21" s="716"/>
      <c r="E21" s="716"/>
      <c r="F21" s="716"/>
      <c r="G21" s="716"/>
      <c r="H21" s="716"/>
      <c r="I21" s="716"/>
      <c r="J21" s="716"/>
      <c r="K21" s="716"/>
      <c r="L21" s="716"/>
      <c r="M21" s="716"/>
    </row>
    <row r="23" spans="2:11" ht="12.75">
      <c r="B23" s="352"/>
      <c r="C23" s="352"/>
      <c r="D23" s="352"/>
      <c r="E23" s="352"/>
      <c r="F23" s="352"/>
      <c r="G23" s="352"/>
      <c r="H23" s="352"/>
      <c r="I23" s="352"/>
      <c r="J23" s="352"/>
      <c r="K23" s="352"/>
    </row>
    <row r="24" spans="2:11" ht="12.75">
      <c r="B24" s="352"/>
      <c r="C24" s="352"/>
      <c r="D24" s="352"/>
      <c r="E24" s="352"/>
      <c r="F24" s="352"/>
      <c r="G24" s="352"/>
      <c r="H24" s="352"/>
      <c r="I24" s="352"/>
      <c r="J24" s="352"/>
      <c r="K24" s="352"/>
    </row>
    <row r="25" spans="2:11" ht="12.75">
      <c r="B25" s="352"/>
      <c r="C25" s="352"/>
      <c r="D25" s="352"/>
      <c r="E25" s="352"/>
      <c r="F25" s="352"/>
      <c r="G25" s="352"/>
      <c r="H25" s="352"/>
      <c r="I25" s="352"/>
      <c r="J25" s="352"/>
      <c r="K25" s="352"/>
    </row>
    <row r="26" spans="2:11" ht="12.75">
      <c r="B26" s="352"/>
      <c r="C26" s="352"/>
      <c r="D26" s="352"/>
      <c r="E26" s="352"/>
      <c r="F26" s="352"/>
      <c r="G26" s="352"/>
      <c r="H26" s="352"/>
      <c r="I26" s="352"/>
      <c r="J26" s="352"/>
      <c r="K26" s="352"/>
    </row>
    <row r="27" spans="2:11" ht="12.75">
      <c r="B27" s="352"/>
      <c r="C27" s="352"/>
      <c r="D27" s="352"/>
      <c r="E27" s="352"/>
      <c r="F27" s="352"/>
      <c r="G27" s="352"/>
      <c r="H27" s="352"/>
      <c r="I27" s="352"/>
      <c r="J27" s="352"/>
      <c r="K27" s="352"/>
    </row>
    <row r="28" spans="2:11" ht="12.75">
      <c r="B28" s="352"/>
      <c r="C28" s="352"/>
      <c r="D28" s="352"/>
      <c r="E28" s="352"/>
      <c r="F28" s="352"/>
      <c r="G28" s="352"/>
      <c r="H28" s="352"/>
      <c r="I28" s="352"/>
      <c r="J28" s="352"/>
      <c r="K28" s="352"/>
    </row>
    <row r="29" spans="2:11" ht="12.75">
      <c r="B29" s="352"/>
      <c r="C29" s="352"/>
      <c r="D29" s="352"/>
      <c r="E29" s="352"/>
      <c r="F29" s="352"/>
      <c r="G29" s="352"/>
      <c r="H29" s="352"/>
      <c r="I29" s="352"/>
      <c r="J29" s="352"/>
      <c r="K29" s="352"/>
    </row>
    <row r="30" spans="2:11" ht="12.75">
      <c r="B30" s="352"/>
      <c r="C30" s="352"/>
      <c r="D30" s="352"/>
      <c r="E30" s="352"/>
      <c r="F30" s="352"/>
      <c r="G30" s="352"/>
      <c r="H30" s="352"/>
      <c r="I30" s="352"/>
      <c r="J30" s="352"/>
      <c r="K30" s="352"/>
    </row>
    <row r="31" spans="2:11" ht="12.75">
      <c r="B31" s="352"/>
      <c r="C31" s="352"/>
      <c r="D31" s="352"/>
      <c r="E31" s="352"/>
      <c r="F31" s="352"/>
      <c r="G31" s="352"/>
      <c r="H31" s="352"/>
      <c r="I31" s="352"/>
      <c r="J31" s="352"/>
      <c r="K31" s="352"/>
    </row>
    <row r="32" spans="2:11" ht="12.75">
      <c r="B32" s="352"/>
      <c r="C32" s="352"/>
      <c r="D32" s="352"/>
      <c r="E32" s="352"/>
      <c r="F32" s="352"/>
      <c r="G32" s="352"/>
      <c r="H32" s="353"/>
      <c r="I32" s="352"/>
      <c r="J32" s="352"/>
      <c r="K32" s="352"/>
    </row>
    <row r="33" spans="2:11" ht="12.75">
      <c r="B33" s="352"/>
      <c r="C33" s="352"/>
      <c r="D33" s="352"/>
      <c r="E33" s="352"/>
      <c r="F33" s="352"/>
      <c r="G33" s="352"/>
      <c r="H33" s="352"/>
      <c r="I33" s="352"/>
      <c r="J33" s="352"/>
      <c r="K33" s="352"/>
    </row>
    <row r="34" spans="2:11" ht="12.75">
      <c r="B34" s="352"/>
      <c r="C34" s="352"/>
      <c r="D34" s="352"/>
      <c r="E34" s="352"/>
      <c r="F34" s="352"/>
      <c r="G34" s="352"/>
      <c r="H34" s="352"/>
      <c r="I34" s="352"/>
      <c r="J34" s="352"/>
      <c r="K34" s="352"/>
    </row>
    <row r="35" spans="2:11" ht="12.75">
      <c r="B35" s="352"/>
      <c r="C35" s="352"/>
      <c r="D35" s="352"/>
      <c r="E35" s="352"/>
      <c r="F35" s="352"/>
      <c r="G35" s="352"/>
      <c r="H35" s="352"/>
      <c r="I35" s="352"/>
      <c r="J35" s="352"/>
      <c r="K35" s="352"/>
    </row>
    <row r="36" spans="2:11" ht="12.75">
      <c r="B36" s="352"/>
      <c r="C36" s="352"/>
      <c r="D36" s="352"/>
      <c r="E36" s="352"/>
      <c r="F36" s="352"/>
      <c r="G36" s="352"/>
      <c r="H36" s="352"/>
      <c r="I36" s="352"/>
      <c r="J36" s="352"/>
      <c r="K36" s="352"/>
    </row>
    <row r="37" spans="2:11" ht="12.75">
      <c r="B37" s="352"/>
      <c r="C37" s="352"/>
      <c r="D37" s="352"/>
      <c r="E37" s="352"/>
      <c r="F37" s="352"/>
      <c r="G37" s="352"/>
      <c r="H37" s="352"/>
      <c r="I37" s="352"/>
      <c r="J37" s="352"/>
      <c r="K37" s="352"/>
    </row>
    <row r="38" spans="2:11" ht="12.75">
      <c r="B38" s="352"/>
      <c r="C38" s="352"/>
      <c r="D38" s="352"/>
      <c r="E38" s="352"/>
      <c r="F38" s="352"/>
      <c r="G38" s="352"/>
      <c r="H38" s="352"/>
      <c r="I38" s="352"/>
      <c r="J38" s="352"/>
      <c r="K38" s="352"/>
    </row>
    <row r="39" spans="2:13" ht="12.75"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M39" s="417">
        <v>15</v>
      </c>
    </row>
    <row r="40" spans="2:11" ht="12.75">
      <c r="B40" s="352"/>
      <c r="C40" s="352"/>
      <c r="D40" s="352"/>
      <c r="E40" s="352"/>
      <c r="F40" s="352"/>
      <c r="G40" s="352"/>
      <c r="H40" s="352"/>
      <c r="I40" s="352"/>
      <c r="J40" s="352"/>
      <c r="K40" s="352"/>
    </row>
    <row r="41" spans="2:11" ht="12.75">
      <c r="B41" s="352"/>
      <c r="C41" s="352"/>
      <c r="D41" s="352"/>
      <c r="E41" s="352"/>
      <c r="F41" s="352"/>
      <c r="G41" s="352"/>
      <c r="H41" s="352"/>
      <c r="I41" s="352"/>
      <c r="J41" s="352"/>
      <c r="K41" s="352"/>
    </row>
    <row r="42" spans="2:11" ht="12.75">
      <c r="B42" s="352"/>
      <c r="C42" s="352"/>
      <c r="D42" s="352"/>
      <c r="E42" s="352"/>
      <c r="F42" s="352"/>
      <c r="G42" s="352"/>
      <c r="H42" s="352"/>
      <c r="I42" s="352"/>
      <c r="J42" s="352"/>
      <c r="K42" s="352"/>
    </row>
    <row r="43" spans="2:11" ht="12.75">
      <c r="B43" s="352"/>
      <c r="C43" s="352"/>
      <c r="D43" s="352"/>
      <c r="E43" s="352"/>
      <c r="F43" s="352"/>
      <c r="G43" s="352"/>
      <c r="H43" s="352"/>
      <c r="I43" s="352"/>
      <c r="J43" s="352"/>
      <c r="K43" s="352"/>
    </row>
    <row r="44" spans="2:11" ht="12.75">
      <c r="B44" s="352"/>
      <c r="C44" s="352"/>
      <c r="D44" s="352"/>
      <c r="E44" s="352"/>
      <c r="F44" s="352"/>
      <c r="G44" s="352"/>
      <c r="H44" s="352"/>
      <c r="I44" s="352"/>
      <c r="J44" s="352"/>
      <c r="K44" s="352"/>
    </row>
    <row r="45" spans="2:11" ht="12.75">
      <c r="B45" s="352"/>
      <c r="C45" s="352"/>
      <c r="D45" s="352"/>
      <c r="E45" s="352"/>
      <c r="F45" s="352"/>
      <c r="G45" s="352"/>
      <c r="H45" s="352"/>
      <c r="I45" s="352"/>
      <c r="J45" s="352"/>
      <c r="K45" s="352"/>
    </row>
    <row r="46" spans="2:11" ht="12.75">
      <c r="B46" s="352"/>
      <c r="C46" s="352"/>
      <c r="D46" s="352"/>
      <c r="E46" s="352"/>
      <c r="F46" s="352"/>
      <c r="G46" s="352"/>
      <c r="H46" s="352"/>
      <c r="I46" s="352"/>
      <c r="J46" s="352"/>
      <c r="K46" s="352"/>
    </row>
    <row r="47" spans="2:11" ht="12.75">
      <c r="B47" s="352"/>
      <c r="C47" s="352"/>
      <c r="D47" s="352"/>
      <c r="E47" s="352"/>
      <c r="F47" s="352"/>
      <c r="G47" s="352"/>
      <c r="H47" s="352"/>
      <c r="I47" s="352"/>
      <c r="J47" s="352"/>
      <c r="K47" s="352"/>
    </row>
    <row r="48" spans="2:11" ht="12.75">
      <c r="B48" s="352"/>
      <c r="C48" s="352"/>
      <c r="D48" s="352"/>
      <c r="E48" s="352"/>
      <c r="F48" s="352"/>
      <c r="G48" s="352"/>
      <c r="H48" s="352"/>
      <c r="I48" s="352"/>
      <c r="J48" s="352"/>
      <c r="K48" s="352"/>
    </row>
    <row r="49" spans="2:11" ht="12.75">
      <c r="B49" s="352"/>
      <c r="C49" s="352"/>
      <c r="D49" s="352"/>
      <c r="E49" s="352"/>
      <c r="F49" s="352"/>
      <c r="G49" s="352"/>
      <c r="H49" s="352"/>
      <c r="I49" s="352"/>
      <c r="J49" s="352"/>
      <c r="K49" s="352"/>
    </row>
    <row r="50" spans="2:11" ht="12.75">
      <c r="B50" s="352"/>
      <c r="C50" s="352"/>
      <c r="D50" s="352"/>
      <c r="E50" s="352"/>
      <c r="F50" s="352"/>
      <c r="G50" s="352"/>
      <c r="H50" s="352"/>
      <c r="I50" s="352"/>
      <c r="J50" s="352"/>
      <c r="K50" s="352"/>
    </row>
    <row r="51" spans="2:11" ht="12.75">
      <c r="B51" s="352"/>
      <c r="C51" s="352"/>
      <c r="D51" s="352"/>
      <c r="E51" s="352"/>
      <c r="F51" s="352"/>
      <c r="G51" s="352"/>
      <c r="H51" s="352"/>
      <c r="I51" s="352"/>
      <c r="J51" s="352"/>
      <c r="K51" s="352"/>
    </row>
    <row r="52" spans="2:11" ht="12.75">
      <c r="B52" s="352"/>
      <c r="C52" s="352"/>
      <c r="D52" s="352"/>
      <c r="E52" s="352"/>
      <c r="F52" s="352"/>
      <c r="G52" s="352"/>
      <c r="H52" s="352"/>
      <c r="I52" s="352"/>
      <c r="J52" s="352"/>
      <c r="K52" s="352"/>
    </row>
    <row r="53" spans="2:11" ht="12.75">
      <c r="B53" s="352"/>
      <c r="C53" s="352"/>
      <c r="D53" s="352"/>
      <c r="E53" s="352"/>
      <c r="F53" s="352"/>
      <c r="G53" s="352"/>
      <c r="H53" s="352"/>
      <c r="I53" s="352"/>
      <c r="J53" s="352"/>
      <c r="K53" s="352"/>
    </row>
  </sheetData>
  <sheetProtection insertRows="0" deleteRows="0"/>
  <mergeCells count="3">
    <mergeCell ref="A19:G19"/>
    <mergeCell ref="A1:M1"/>
    <mergeCell ref="A21:M21"/>
  </mergeCells>
  <printOptions/>
  <pageMargins left="0.36" right="0.41" top="1" bottom="1" header="0.5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H33"/>
  <sheetViews>
    <sheetView workbookViewId="0" topLeftCell="A1">
      <selection activeCell="F13" sqref="F13:F14"/>
    </sheetView>
  </sheetViews>
  <sheetFormatPr defaultColWidth="9.00390625" defaultRowHeight="12.75"/>
  <cols>
    <col min="1" max="1" width="4.375" style="354" customWidth="1"/>
    <col min="2" max="3" width="19.75390625" style="354" customWidth="1"/>
    <col min="4" max="4" width="19.625" style="354" customWidth="1"/>
    <col min="5" max="5" width="22.75390625" style="354" customWidth="1"/>
    <col min="6" max="6" width="21.625" style="354" customWidth="1"/>
    <col min="7" max="16384" width="9.125" style="354" customWidth="1"/>
  </cols>
  <sheetData>
    <row r="1" spans="1:8" ht="38.25" customHeight="1">
      <c r="A1" s="701" t="s">
        <v>763</v>
      </c>
      <c r="B1" s="701"/>
      <c r="C1" s="701"/>
      <c r="D1" s="701"/>
      <c r="E1" s="701"/>
      <c r="F1" s="701"/>
      <c r="G1" s="489"/>
      <c r="H1" s="489"/>
    </row>
    <row r="3" spans="1:6" ht="39" customHeight="1">
      <c r="A3" s="650" t="s">
        <v>705</v>
      </c>
      <c r="B3" s="651"/>
      <c r="C3" s="651"/>
      <c r="D3" s="651"/>
      <c r="E3" s="651"/>
      <c r="F3" s="652"/>
    </row>
    <row r="4" spans="1:6" ht="105" customHeight="1">
      <c r="A4" s="730" t="s">
        <v>706</v>
      </c>
      <c r="B4" s="731"/>
      <c r="C4" s="355" t="s">
        <v>707</v>
      </c>
      <c r="D4" s="355" t="s">
        <v>708</v>
      </c>
      <c r="E4" s="355" t="s">
        <v>709</v>
      </c>
      <c r="F4" s="355" t="s">
        <v>710</v>
      </c>
    </row>
    <row r="5" spans="1:6" ht="15" customHeight="1">
      <c r="A5" s="721">
        <v>1</v>
      </c>
      <c r="B5" s="722"/>
      <c r="C5" s="356">
        <v>2</v>
      </c>
      <c r="D5" s="356">
        <v>3</v>
      </c>
      <c r="E5" s="356">
        <v>4</v>
      </c>
      <c r="F5" s="356">
        <v>5</v>
      </c>
    </row>
    <row r="6" spans="1:6" ht="12.75" customHeight="1">
      <c r="A6" s="719" t="s">
        <v>711</v>
      </c>
      <c r="B6" s="720"/>
      <c r="C6" s="717">
        <v>8</v>
      </c>
      <c r="D6" s="717">
        <v>0</v>
      </c>
      <c r="E6" s="717">
        <v>0</v>
      </c>
      <c r="F6" s="717">
        <v>0</v>
      </c>
    </row>
    <row r="7" spans="1:6" ht="12.75" customHeight="1">
      <c r="A7" s="719" t="s">
        <v>106</v>
      </c>
      <c r="B7" s="720"/>
      <c r="C7" s="718"/>
      <c r="D7" s="718"/>
      <c r="E7" s="718"/>
      <c r="F7" s="718"/>
    </row>
    <row r="8" spans="1:6" ht="12.75" customHeight="1">
      <c r="A8" s="726" t="s">
        <v>101</v>
      </c>
      <c r="B8" s="727"/>
      <c r="C8" s="357">
        <v>0</v>
      </c>
      <c r="D8" s="357">
        <v>0</v>
      </c>
      <c r="E8" s="357">
        <v>0</v>
      </c>
      <c r="F8" s="357">
        <v>0</v>
      </c>
    </row>
    <row r="9" spans="1:6" ht="12.75" customHeight="1">
      <c r="A9" s="719" t="s">
        <v>102</v>
      </c>
      <c r="B9" s="720"/>
      <c r="C9" s="357">
        <v>0</v>
      </c>
      <c r="D9" s="357">
        <v>0</v>
      </c>
      <c r="E9" s="357">
        <v>0</v>
      </c>
      <c r="F9" s="357">
        <v>0</v>
      </c>
    </row>
    <row r="10" spans="1:6" ht="12.75" customHeight="1">
      <c r="A10" s="719" t="s">
        <v>103</v>
      </c>
      <c r="B10" s="720"/>
      <c r="C10" s="357">
        <v>0</v>
      </c>
      <c r="D10" s="357">
        <v>0</v>
      </c>
      <c r="E10" s="357">
        <v>0</v>
      </c>
      <c r="F10" s="357">
        <v>0</v>
      </c>
    </row>
    <row r="11" spans="1:6" ht="12.75" customHeight="1">
      <c r="A11" s="719" t="s">
        <v>104</v>
      </c>
      <c r="B11" s="720"/>
      <c r="C11" s="357">
        <v>0</v>
      </c>
      <c r="D11" s="357">
        <v>0</v>
      </c>
      <c r="E11" s="357">
        <v>0</v>
      </c>
      <c r="F11" s="357">
        <v>0</v>
      </c>
    </row>
    <row r="12" spans="1:6" ht="12.75" customHeight="1">
      <c r="A12" s="719" t="s">
        <v>105</v>
      </c>
      <c r="B12" s="720"/>
      <c r="C12" s="357">
        <v>8</v>
      </c>
      <c r="D12" s="357">
        <v>0</v>
      </c>
      <c r="E12" s="357">
        <v>0</v>
      </c>
      <c r="F12" s="357">
        <v>0</v>
      </c>
    </row>
    <row r="13" spans="1:6" ht="13.5" customHeight="1">
      <c r="A13" s="724" t="s">
        <v>713</v>
      </c>
      <c r="B13" s="725"/>
      <c r="C13" s="723">
        <v>4</v>
      </c>
      <c r="D13" s="723">
        <v>0</v>
      </c>
      <c r="E13" s="723">
        <v>0</v>
      </c>
      <c r="F13" s="728"/>
    </row>
    <row r="14" spans="1:6" ht="12.75" customHeight="1">
      <c r="A14" s="719" t="s">
        <v>106</v>
      </c>
      <c r="B14" s="720"/>
      <c r="C14" s="723"/>
      <c r="D14" s="723"/>
      <c r="E14" s="723"/>
      <c r="F14" s="729"/>
    </row>
    <row r="15" spans="1:6" ht="12.75" customHeight="1">
      <c r="A15" s="726" t="s">
        <v>101</v>
      </c>
      <c r="B15" s="727"/>
      <c r="C15" s="205"/>
      <c r="D15" s="205"/>
      <c r="E15" s="205"/>
      <c r="F15" s="486"/>
    </row>
    <row r="16" spans="1:6" ht="12.75" customHeight="1">
      <c r="A16" s="719" t="s">
        <v>102</v>
      </c>
      <c r="B16" s="720"/>
      <c r="C16" s="358">
        <v>0</v>
      </c>
      <c r="D16" s="358">
        <v>0</v>
      </c>
      <c r="E16" s="358">
        <v>0</v>
      </c>
      <c r="F16" s="358">
        <v>0</v>
      </c>
    </row>
    <row r="17" spans="1:6" ht="12.75" customHeight="1">
      <c r="A17" s="719" t="s">
        <v>103</v>
      </c>
      <c r="B17" s="720"/>
      <c r="C17" s="357">
        <v>0</v>
      </c>
      <c r="D17" s="357">
        <v>0</v>
      </c>
      <c r="E17" s="357">
        <v>0</v>
      </c>
      <c r="F17" s="357">
        <v>0</v>
      </c>
    </row>
    <row r="18" spans="1:6" ht="12.75" customHeight="1">
      <c r="A18" s="719" t="s">
        <v>104</v>
      </c>
      <c r="B18" s="720"/>
      <c r="C18" s="357">
        <v>0</v>
      </c>
      <c r="D18" s="357">
        <v>0</v>
      </c>
      <c r="E18" s="357">
        <v>0</v>
      </c>
      <c r="F18" s="357">
        <v>0</v>
      </c>
    </row>
    <row r="19" spans="1:6" ht="12.75" customHeight="1">
      <c r="A19" s="719" t="s">
        <v>105</v>
      </c>
      <c r="B19" s="720"/>
      <c r="C19" s="357">
        <v>4</v>
      </c>
      <c r="D19" s="357">
        <v>0</v>
      </c>
      <c r="E19" s="357">
        <v>0</v>
      </c>
      <c r="F19" s="357">
        <v>0</v>
      </c>
    </row>
    <row r="20" spans="1:6" ht="12.75" customHeight="1">
      <c r="A20" s="719" t="s">
        <v>712</v>
      </c>
      <c r="B20" s="720"/>
      <c r="C20" s="357">
        <v>0</v>
      </c>
      <c r="D20" s="357">
        <v>0</v>
      </c>
      <c r="E20" s="357">
        <v>0</v>
      </c>
      <c r="F20" s="357">
        <v>0</v>
      </c>
    </row>
    <row r="21" spans="1:6" ht="12.75" customHeight="1">
      <c r="A21" s="359"/>
      <c r="B21" s="359"/>
      <c r="C21" s="359"/>
      <c r="D21" s="359"/>
      <c r="E21" s="359"/>
      <c r="F21" s="359"/>
    </row>
    <row r="22" spans="1:6" ht="12.75">
      <c r="A22" s="359"/>
      <c r="B22" s="359"/>
      <c r="C22" s="359"/>
      <c r="D22" s="359"/>
      <c r="E22" s="359"/>
      <c r="F22" s="359"/>
    </row>
    <row r="23" spans="1:6" ht="12.75">
      <c r="A23" s="359"/>
      <c r="B23" s="359"/>
      <c r="C23" s="359"/>
      <c r="D23" s="359"/>
      <c r="E23" s="359"/>
      <c r="F23" s="359"/>
    </row>
    <row r="24" spans="1:7" ht="12.75">
      <c r="A24" s="359"/>
      <c r="B24" s="359"/>
      <c r="C24" s="359"/>
      <c r="D24" s="359"/>
      <c r="E24" s="359"/>
      <c r="F24" s="359"/>
      <c r="G24" s="354">
        <v>16</v>
      </c>
    </row>
    <row r="25" spans="1:6" ht="12.75">
      <c r="A25" s="359"/>
      <c r="B25" s="359"/>
      <c r="C25" s="359"/>
      <c r="D25" s="359"/>
      <c r="E25" s="359"/>
      <c r="F25" s="359"/>
    </row>
    <row r="26" spans="1:6" ht="12.75">
      <c r="A26" s="359"/>
      <c r="B26" s="359"/>
      <c r="C26" s="359"/>
      <c r="D26" s="359"/>
      <c r="E26" s="359"/>
      <c r="F26" s="359"/>
    </row>
    <row r="27" spans="1:6" ht="12.75">
      <c r="A27" s="359"/>
      <c r="B27" s="359"/>
      <c r="C27" s="359"/>
      <c r="D27" s="359"/>
      <c r="E27" s="359"/>
      <c r="F27" s="359"/>
    </row>
    <row r="28" spans="1:6" ht="12.75">
      <c r="A28" s="359"/>
      <c r="B28" s="359"/>
      <c r="C28" s="359"/>
      <c r="D28" s="359"/>
      <c r="E28" s="359"/>
      <c r="F28" s="359"/>
    </row>
    <row r="29" spans="1:6" ht="12.75">
      <c r="A29" s="359"/>
      <c r="B29" s="359"/>
      <c r="C29" s="359"/>
      <c r="D29" s="359"/>
      <c r="E29" s="359"/>
      <c r="F29" s="359"/>
    </row>
    <row r="30" spans="1:6" ht="12.75">
      <c r="A30" s="359"/>
      <c r="B30" s="359"/>
      <c r="C30" s="359"/>
      <c r="D30" s="359"/>
      <c r="E30" s="359"/>
      <c r="F30" s="359"/>
    </row>
    <row r="31" spans="1:6" ht="12.75">
      <c r="A31" s="359"/>
      <c r="B31" s="359"/>
      <c r="C31" s="359"/>
      <c r="D31" s="359"/>
      <c r="E31" s="359"/>
      <c r="F31" s="359"/>
    </row>
    <row r="32" spans="1:6" ht="12.75">
      <c r="A32" s="359"/>
      <c r="B32" s="359"/>
      <c r="C32" s="359"/>
      <c r="D32" s="359"/>
      <c r="E32" s="359"/>
      <c r="F32" s="359"/>
    </row>
    <row r="33" spans="1:6" ht="12.75">
      <c r="A33" s="359"/>
      <c r="B33" s="359"/>
      <c r="C33" s="359"/>
      <c r="D33" s="359"/>
      <c r="E33" s="359"/>
      <c r="F33" s="359"/>
    </row>
  </sheetData>
  <mergeCells count="27">
    <mergeCell ref="A1:F1"/>
    <mergeCell ref="A8:B8"/>
    <mergeCell ref="A17:B17"/>
    <mergeCell ref="F13:F14"/>
    <mergeCell ref="A9:B9"/>
    <mergeCell ref="A10:B10"/>
    <mergeCell ref="A11:B11"/>
    <mergeCell ref="A12:B12"/>
    <mergeCell ref="A3:F3"/>
    <mergeCell ref="A4:B4"/>
    <mergeCell ref="A18:B18"/>
    <mergeCell ref="A19:B19"/>
    <mergeCell ref="A20:B20"/>
    <mergeCell ref="E13:E14"/>
    <mergeCell ref="A14:B14"/>
    <mergeCell ref="A16:B16"/>
    <mergeCell ref="A13:B13"/>
    <mergeCell ref="C13:C14"/>
    <mergeCell ref="D13:D14"/>
    <mergeCell ref="A15:B15"/>
    <mergeCell ref="E6:E7"/>
    <mergeCell ref="F6:F7"/>
    <mergeCell ref="A7:B7"/>
    <mergeCell ref="A5:B5"/>
    <mergeCell ref="A6:B6"/>
    <mergeCell ref="C6:C7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09"/>
  <dimension ref="A1:I28"/>
  <sheetViews>
    <sheetView workbookViewId="0" topLeftCell="A1">
      <pane ySplit="3" topLeftCell="BM4" activePane="bottomLeft" state="frozen"/>
      <selection pane="topLeft" activeCell="A1" sqref="A1"/>
      <selection pane="bottomLeft" activeCell="G7" sqref="G7"/>
    </sheetView>
  </sheetViews>
  <sheetFormatPr defaultColWidth="9.00390625" defaultRowHeight="12.75"/>
  <cols>
    <col min="1" max="1" width="5.25390625" style="197" customWidth="1"/>
    <col min="2" max="2" width="15.375" style="122" customWidth="1"/>
    <col min="3" max="3" width="11.625" style="122" customWidth="1"/>
    <col min="4" max="4" width="11.875" style="197" customWidth="1"/>
    <col min="5" max="6" width="15.25390625" style="122" customWidth="1"/>
    <col min="7" max="7" width="20.125" style="122" customWidth="1"/>
    <col min="8" max="8" width="22.75390625" style="122" customWidth="1"/>
    <col min="9" max="16384" width="9.125" style="122" customWidth="1"/>
  </cols>
  <sheetData>
    <row r="1" spans="1:8" ht="31.5" customHeight="1">
      <c r="A1" s="650" t="s">
        <v>340</v>
      </c>
      <c r="B1" s="591"/>
      <c r="C1" s="591"/>
      <c r="D1" s="591"/>
      <c r="E1" s="591"/>
      <c r="F1" s="591"/>
      <c r="G1" s="591"/>
      <c r="H1" s="579"/>
    </row>
    <row r="2" spans="1:8" ht="84.75" customHeight="1">
      <c r="A2" s="194" t="s">
        <v>0</v>
      </c>
      <c r="B2" s="123" t="s">
        <v>124</v>
      </c>
      <c r="C2" s="123" t="s">
        <v>150</v>
      </c>
      <c r="D2" s="194" t="s">
        <v>146</v>
      </c>
      <c r="E2" s="123" t="s">
        <v>121</v>
      </c>
      <c r="F2" s="123" t="s">
        <v>122</v>
      </c>
      <c r="G2" s="123" t="s">
        <v>142</v>
      </c>
      <c r="H2" s="123" t="s">
        <v>123</v>
      </c>
    </row>
    <row r="3" spans="1:8" ht="12.75">
      <c r="A3" s="195">
        <v>1</v>
      </c>
      <c r="B3" s="114">
        <v>2</v>
      </c>
      <c r="C3" s="114">
        <v>3</v>
      </c>
      <c r="D3" s="195">
        <v>4</v>
      </c>
      <c r="E3" s="114">
        <v>5</v>
      </c>
      <c r="F3" s="114">
        <v>6</v>
      </c>
      <c r="G3" s="114">
        <v>7</v>
      </c>
      <c r="H3" s="114">
        <v>8</v>
      </c>
    </row>
    <row r="4" spans="1:8" s="131" customFormat="1" ht="12.75">
      <c r="A4" s="204">
        <v>1</v>
      </c>
      <c r="B4" s="205" t="s">
        <v>656</v>
      </c>
      <c r="C4" s="205">
        <v>6</v>
      </c>
      <c r="D4" s="204">
        <v>21</v>
      </c>
      <c r="E4" s="205">
        <v>2</v>
      </c>
      <c r="F4" s="205">
        <v>2</v>
      </c>
      <c r="G4" s="205" t="s">
        <v>645</v>
      </c>
      <c r="H4" s="205"/>
    </row>
    <row r="5" spans="1:8" ht="12.75">
      <c r="A5" s="202">
        <v>2</v>
      </c>
      <c r="B5" s="203" t="s">
        <v>657</v>
      </c>
      <c r="C5" s="203">
        <v>6</v>
      </c>
      <c r="D5" s="202">
        <v>18</v>
      </c>
      <c r="E5" s="203">
        <v>2</v>
      </c>
      <c r="F5" s="203">
        <v>2</v>
      </c>
      <c r="G5" s="205" t="s">
        <v>645</v>
      </c>
      <c r="H5" s="203"/>
    </row>
    <row r="6" spans="1:8" ht="25.5">
      <c r="A6" s="126">
        <v>3</v>
      </c>
      <c r="B6" s="124" t="s">
        <v>795</v>
      </c>
      <c r="C6" s="124">
        <v>0.4</v>
      </c>
      <c r="D6" s="126">
        <v>218</v>
      </c>
      <c r="E6" s="124">
        <v>2</v>
      </c>
      <c r="F6" s="124">
        <v>2</v>
      </c>
      <c r="G6" s="124" t="s">
        <v>645</v>
      </c>
      <c r="H6" s="124"/>
    </row>
    <row r="7" spans="1:8" ht="12.75" customHeight="1">
      <c r="A7" s="732" t="s">
        <v>508</v>
      </c>
      <c r="B7" s="733"/>
      <c r="C7" s="733"/>
      <c r="D7" s="126">
        <f>D4+D5+D6</f>
        <v>257</v>
      </c>
      <c r="E7" s="337"/>
      <c r="F7" s="337"/>
      <c r="G7" s="124">
        <v>257</v>
      </c>
      <c r="H7" s="124"/>
    </row>
    <row r="8" spans="1:8" ht="12.75">
      <c r="A8" s="196"/>
      <c r="B8" s="125"/>
      <c r="C8" s="125"/>
      <c r="D8" s="196"/>
      <c r="E8" s="125"/>
      <c r="F8" s="125"/>
      <c r="G8" s="125"/>
      <c r="H8" s="125"/>
    </row>
    <row r="9" spans="1:8" ht="12.75">
      <c r="A9" s="196"/>
      <c r="B9" s="125"/>
      <c r="C9" s="125"/>
      <c r="D9" s="196"/>
      <c r="E9" s="125"/>
      <c r="F9" s="125"/>
      <c r="G9" s="125"/>
      <c r="H9" s="125"/>
    </row>
    <row r="10" spans="1:8" ht="12.75">
      <c r="A10" s="196"/>
      <c r="B10" s="125"/>
      <c r="C10" s="125"/>
      <c r="D10" s="196"/>
      <c r="E10" s="125"/>
      <c r="F10" s="125"/>
      <c r="G10" s="125"/>
      <c r="H10" s="125"/>
    </row>
    <row r="11" spans="1:8" ht="12.75">
      <c r="A11" s="196"/>
      <c r="B11" s="125"/>
      <c r="C11" s="125"/>
      <c r="D11" s="196"/>
      <c r="E11" s="125"/>
      <c r="F11" s="125"/>
      <c r="G11" s="125"/>
      <c r="H11" s="125"/>
    </row>
    <row r="12" spans="1:8" ht="12.75">
      <c r="A12" s="196"/>
      <c r="B12" s="125"/>
      <c r="C12" s="125"/>
      <c r="D12" s="196"/>
      <c r="E12" s="125"/>
      <c r="F12" s="125"/>
      <c r="G12" s="125"/>
      <c r="H12" s="125"/>
    </row>
    <row r="13" spans="1:8" ht="12.75">
      <c r="A13" s="196"/>
      <c r="B13" s="125"/>
      <c r="C13" s="125"/>
      <c r="D13" s="196"/>
      <c r="E13" s="125"/>
      <c r="F13" s="125"/>
      <c r="G13" s="125"/>
      <c r="H13" s="125"/>
    </row>
    <row r="14" spans="1:8" ht="12.75">
      <c r="A14" s="196"/>
      <c r="B14" s="125"/>
      <c r="C14" s="125"/>
      <c r="D14" s="196"/>
      <c r="E14" s="125"/>
      <c r="F14" s="125"/>
      <c r="G14" s="125"/>
      <c r="H14" s="125"/>
    </row>
    <row r="15" spans="1:8" ht="12.75">
      <c r="A15" s="196"/>
      <c r="B15" s="125"/>
      <c r="C15" s="125"/>
      <c r="D15" s="196"/>
      <c r="E15" s="125"/>
      <c r="F15" s="125"/>
      <c r="G15" s="125"/>
      <c r="H15" s="125"/>
    </row>
    <row r="16" spans="1:8" ht="12.75">
      <c r="A16" s="196"/>
      <c r="B16" s="125"/>
      <c r="C16" s="125"/>
      <c r="D16" s="196"/>
      <c r="E16" s="125"/>
      <c r="F16" s="125"/>
      <c r="G16" s="125"/>
      <c r="H16" s="125"/>
    </row>
    <row r="17" spans="1:8" ht="12.75">
      <c r="A17" s="196"/>
      <c r="B17" s="125"/>
      <c r="C17" s="125"/>
      <c r="D17" s="196"/>
      <c r="E17" s="125"/>
      <c r="F17" s="125"/>
      <c r="G17" s="125"/>
      <c r="H17" s="125"/>
    </row>
    <row r="18" spans="1:8" ht="12.75">
      <c r="A18" s="196"/>
      <c r="B18" s="125"/>
      <c r="C18" s="125"/>
      <c r="D18" s="196"/>
      <c r="E18" s="125"/>
      <c r="F18" s="125"/>
      <c r="G18" s="125"/>
      <c r="H18" s="125"/>
    </row>
    <row r="19" spans="1:8" ht="12.75">
      <c r="A19" s="196"/>
      <c r="B19" s="125"/>
      <c r="C19" s="125"/>
      <c r="D19" s="196"/>
      <c r="E19" s="125"/>
      <c r="F19" s="125"/>
      <c r="G19" s="125"/>
      <c r="H19" s="125"/>
    </row>
    <row r="20" spans="1:8" ht="12.75">
      <c r="A20" s="196"/>
      <c r="B20" s="125"/>
      <c r="C20" s="125"/>
      <c r="D20" s="196"/>
      <c r="E20" s="125"/>
      <c r="F20" s="125"/>
      <c r="G20" s="125"/>
      <c r="H20" s="125"/>
    </row>
    <row r="21" spans="1:8" ht="12.75">
      <c r="A21" s="196"/>
      <c r="B21" s="125"/>
      <c r="C21" s="125"/>
      <c r="D21" s="196"/>
      <c r="E21" s="125"/>
      <c r="F21" s="125"/>
      <c r="G21" s="125"/>
      <c r="H21" s="125"/>
    </row>
    <row r="28" ht="12.75">
      <c r="I28" s="211">
        <v>17</v>
      </c>
    </row>
  </sheetData>
  <sheetProtection insertRows="0" deleteRows="0"/>
  <mergeCells count="2">
    <mergeCell ref="A1:H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43"/>
  <sheetViews>
    <sheetView workbookViewId="0" topLeftCell="A1">
      <selection activeCell="N11" sqref="N11"/>
    </sheetView>
  </sheetViews>
  <sheetFormatPr defaultColWidth="9.00390625" defaultRowHeight="12.75"/>
  <cols>
    <col min="1" max="1" width="10.25390625" style="172" customWidth="1"/>
    <col min="2" max="2" width="44.375" style="172" customWidth="1"/>
    <col min="3" max="3" width="15.875" style="172" customWidth="1"/>
    <col min="4" max="4" width="10.75390625" style="172" customWidth="1"/>
    <col min="5" max="16384" width="9.125" style="172" customWidth="1"/>
  </cols>
  <sheetData>
    <row r="1" spans="1:4" ht="29.25" customHeight="1">
      <c r="A1" s="734" t="s">
        <v>764</v>
      </c>
      <c r="B1" s="734"/>
      <c r="C1" s="734"/>
      <c r="D1" s="734"/>
    </row>
    <row r="2" ht="13.5" thickBot="1"/>
    <row r="3" spans="1:4" s="136" customFormat="1" ht="42" customHeight="1" thickBot="1">
      <c r="A3" s="738" t="s">
        <v>552</v>
      </c>
      <c r="B3" s="739"/>
      <c r="C3" s="739"/>
      <c r="D3" s="740"/>
    </row>
    <row r="4" spans="1:4" s="136" customFormat="1" ht="26.25" customHeight="1">
      <c r="A4" s="746" t="s">
        <v>344</v>
      </c>
      <c r="B4" s="747"/>
      <c r="C4" s="104" t="s">
        <v>345</v>
      </c>
      <c r="D4" s="105" t="s">
        <v>3</v>
      </c>
    </row>
    <row r="5" spans="1:4" ht="38.25" customHeight="1">
      <c r="A5" s="741" t="s">
        <v>500</v>
      </c>
      <c r="B5" s="490" t="s">
        <v>765</v>
      </c>
      <c r="C5" s="190">
        <v>6</v>
      </c>
      <c r="D5" s="191">
        <f>IF(C8=0,0,C5/C8)</f>
        <v>0.14634146341463414</v>
      </c>
    </row>
    <row r="6" spans="1:4" ht="51">
      <c r="A6" s="741"/>
      <c r="B6" s="490" t="s">
        <v>766</v>
      </c>
      <c r="C6" s="190">
        <v>17</v>
      </c>
      <c r="D6" s="191">
        <f>IF(C8=0,0,C6/C8)</f>
        <v>0.4146341463414634</v>
      </c>
    </row>
    <row r="7" spans="1:4" ht="67.5" customHeight="1">
      <c r="A7" s="741"/>
      <c r="B7" s="490" t="s">
        <v>767</v>
      </c>
      <c r="C7" s="190">
        <v>18</v>
      </c>
      <c r="D7" s="191">
        <f>IF(C8=0,0,C7/C8)</f>
        <v>0.43902439024390244</v>
      </c>
    </row>
    <row r="8" spans="1:4" ht="13.5" thickBot="1">
      <c r="A8" s="742"/>
      <c r="B8" s="103" t="s">
        <v>508</v>
      </c>
      <c r="C8" s="192">
        <f>SUM(C5:C7)</f>
        <v>41</v>
      </c>
      <c r="D8" s="193">
        <f>SUM(D5:D7)</f>
        <v>1</v>
      </c>
    </row>
    <row r="9" spans="1:4" ht="12.75">
      <c r="A9" s="550"/>
      <c r="B9" s="106" t="s">
        <v>796</v>
      </c>
      <c r="C9" s="542">
        <v>15</v>
      </c>
      <c r="D9" s="191">
        <f>IF(C16=0,0,C9/C16)</f>
        <v>0.36585365853658536</v>
      </c>
    </row>
    <row r="10" spans="1:4" ht="16.5" customHeight="1">
      <c r="A10" s="743" t="s">
        <v>814</v>
      </c>
      <c r="B10" s="106" t="s">
        <v>658</v>
      </c>
      <c r="C10" s="190">
        <v>7</v>
      </c>
      <c r="D10" s="191">
        <f>IF(C16=0,0,C10/C16)</f>
        <v>0.17073170731707318</v>
      </c>
    </row>
    <row r="11" spans="1:4" ht="18.75" customHeight="1">
      <c r="A11" s="743"/>
      <c r="B11" s="106" t="s">
        <v>722</v>
      </c>
      <c r="C11" s="190">
        <v>0</v>
      </c>
      <c r="D11" s="191">
        <f>IF(C16=0,0,C11/C16)</f>
        <v>0</v>
      </c>
    </row>
    <row r="12" spans="1:4" ht="18" customHeight="1">
      <c r="A12" s="743"/>
      <c r="B12" s="106" t="s">
        <v>768</v>
      </c>
      <c r="C12" s="190">
        <v>6</v>
      </c>
      <c r="D12" s="191">
        <f>IF(C16=0,0,C12/C16)</f>
        <v>0.14634146341463414</v>
      </c>
    </row>
    <row r="13" spans="1:4" ht="17.25" customHeight="1">
      <c r="A13" s="743"/>
      <c r="B13" s="106" t="s">
        <v>769</v>
      </c>
      <c r="C13" s="190">
        <v>2</v>
      </c>
      <c r="D13" s="191">
        <f>IF(C16=0,0,C13/C16)</f>
        <v>0.04878048780487805</v>
      </c>
    </row>
    <row r="14" spans="1:4" ht="17.25" customHeight="1">
      <c r="A14" s="744"/>
      <c r="B14" s="106" t="s">
        <v>793</v>
      </c>
      <c r="C14" s="542">
        <v>3</v>
      </c>
      <c r="D14" s="191">
        <f>IF(C16=0,0,C14/C16)</f>
        <v>0.07317073170731707</v>
      </c>
    </row>
    <row r="15" spans="1:4" ht="17.25" customHeight="1">
      <c r="A15" s="744"/>
      <c r="B15" s="106" t="s">
        <v>800</v>
      </c>
      <c r="C15" s="542">
        <v>8</v>
      </c>
      <c r="D15" s="191">
        <f>IF(C16=0,0,C15/C16)</f>
        <v>0.1951219512195122</v>
      </c>
    </row>
    <row r="16" spans="1:4" ht="14.25" customHeight="1" thickBot="1">
      <c r="A16" s="745"/>
      <c r="B16" s="103" t="s">
        <v>508</v>
      </c>
      <c r="C16" s="192">
        <f>SUM(C9:C15)</f>
        <v>41</v>
      </c>
      <c r="D16" s="193">
        <f>SUM(D9:D15)</f>
        <v>1</v>
      </c>
    </row>
    <row r="17" spans="1:4" ht="30.75" customHeight="1">
      <c r="A17" s="735" t="s">
        <v>770</v>
      </c>
      <c r="B17" s="520" t="s">
        <v>771</v>
      </c>
      <c r="C17" s="521">
        <v>15</v>
      </c>
      <c r="D17" s="522">
        <f>IF(C20=0,0,C17/C20)</f>
        <v>0.36585365853658536</v>
      </c>
    </row>
    <row r="18" spans="1:4" ht="31.5" customHeight="1">
      <c r="A18" s="736"/>
      <c r="B18" s="79" t="s">
        <v>772</v>
      </c>
      <c r="C18" s="523">
        <v>18</v>
      </c>
      <c r="D18" s="524">
        <f>IF(C20=0,0,C18/C20)</f>
        <v>0.43902439024390244</v>
      </c>
    </row>
    <row r="19" spans="1:4" ht="31.5" customHeight="1">
      <c r="A19" s="736"/>
      <c r="B19" s="79" t="s">
        <v>773</v>
      </c>
      <c r="C19" s="523">
        <v>8</v>
      </c>
      <c r="D19" s="524">
        <f>IF(C20=0,0,C19/C20)</f>
        <v>0.1951219512195122</v>
      </c>
    </row>
    <row r="20" spans="1:4" ht="13.5" thickBot="1">
      <c r="A20" s="737"/>
      <c r="B20" s="525" t="s">
        <v>508</v>
      </c>
      <c r="C20" s="526">
        <f>C17+C18+C19</f>
        <v>41</v>
      </c>
      <c r="D20" s="527">
        <f>SUM(D17:D19)</f>
        <v>1</v>
      </c>
    </row>
    <row r="43" ht="12.75">
      <c r="E43" s="172">
        <v>18</v>
      </c>
    </row>
  </sheetData>
  <mergeCells count="6">
    <mergeCell ref="A1:D1"/>
    <mergeCell ref="A17:A20"/>
    <mergeCell ref="A3:D3"/>
    <mergeCell ref="A5:A8"/>
    <mergeCell ref="A10:A16"/>
    <mergeCell ref="A4:B4"/>
  </mergeCells>
  <printOptions horizontalCentered="1"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H118"/>
  <sheetViews>
    <sheetView workbookViewId="0" topLeftCell="A7">
      <selection activeCell="I7" sqref="I7"/>
    </sheetView>
  </sheetViews>
  <sheetFormatPr defaultColWidth="9.00390625" defaultRowHeight="12.75"/>
  <cols>
    <col min="1" max="1" width="4.75390625" style="136" customWidth="1"/>
    <col min="2" max="2" width="28.875" style="136" customWidth="1"/>
    <col min="3" max="3" width="8.375" style="136" customWidth="1"/>
    <col min="4" max="4" width="10.00390625" style="136" customWidth="1"/>
    <col min="5" max="5" width="10.25390625" style="136" customWidth="1"/>
    <col min="6" max="6" width="9.75390625" style="136" customWidth="1"/>
    <col min="7" max="7" width="12.875" style="136" customWidth="1"/>
    <col min="8" max="8" width="6.625" style="136" customWidth="1"/>
    <col min="9" max="16384" width="9.125" style="136" customWidth="1"/>
  </cols>
  <sheetData>
    <row r="1" spans="1:7" ht="36" customHeight="1">
      <c r="A1" s="761" t="s">
        <v>774</v>
      </c>
      <c r="B1" s="761"/>
      <c r="C1" s="761"/>
      <c r="D1" s="761"/>
      <c r="E1" s="761"/>
      <c r="F1" s="761"/>
      <c r="G1" s="761"/>
    </row>
    <row r="3" spans="1:7" ht="31.5" customHeight="1">
      <c r="A3" s="753" t="s">
        <v>502</v>
      </c>
      <c r="B3" s="753"/>
      <c r="C3" s="753"/>
      <c r="D3" s="753"/>
      <c r="E3" s="753"/>
      <c r="F3" s="753"/>
      <c r="G3" s="754"/>
    </row>
    <row r="4" spans="1:7" ht="12.75">
      <c r="A4" s="755" t="s">
        <v>0</v>
      </c>
      <c r="B4" s="760" t="s">
        <v>72</v>
      </c>
      <c r="C4" s="758" t="s">
        <v>64</v>
      </c>
      <c r="D4" s="759" t="s">
        <v>450</v>
      </c>
      <c r="E4" s="759"/>
      <c r="F4" s="759"/>
      <c r="G4" s="759"/>
    </row>
    <row r="5" spans="1:7" ht="63.75">
      <c r="A5" s="756"/>
      <c r="B5" s="760"/>
      <c r="C5" s="758"/>
      <c r="D5" s="180">
        <v>2010</v>
      </c>
      <c r="E5" s="180">
        <v>2011</v>
      </c>
      <c r="F5" s="180">
        <v>2012</v>
      </c>
      <c r="G5" s="491" t="s">
        <v>801</v>
      </c>
    </row>
    <row r="6" spans="1:7" ht="25.5">
      <c r="A6" s="757">
        <v>1</v>
      </c>
      <c r="B6" s="181" t="s">
        <v>553</v>
      </c>
      <c r="C6" s="89" t="s">
        <v>88</v>
      </c>
      <c r="D6" s="182">
        <f>SUM(D9,D12,D15,D18,D24,D27,D30,D36,D39,D42,D45,D48,D51,D54,D57,D60,D63,D66)</f>
        <v>3</v>
      </c>
      <c r="E6" s="182">
        <f>SUM(E9,E12,E15,E18,E24,E27,E30,E36,E39,E42,E45,E48,E51,E54,E57,E60,E63,E66)</f>
        <v>3</v>
      </c>
      <c r="F6" s="182">
        <f>SUM(F9,F12,F15,F18,F24,F27,F30,F36,F39,F42,F45,F48,F51,F54,F57,F60,F63,F66)</f>
        <v>3</v>
      </c>
      <c r="G6" s="182">
        <f>SUM(G9,G12,G15,G18,G24,G27,G30,G36,G39,G42,G45,G48,G51,G54,G57,G60,G63,G66)</f>
        <v>3</v>
      </c>
    </row>
    <row r="7" spans="1:7" ht="12.75">
      <c r="A7" s="757"/>
      <c r="B7" s="748" t="s">
        <v>80</v>
      </c>
      <c r="C7" s="89" t="s">
        <v>88</v>
      </c>
      <c r="D7" s="182">
        <f>SUM(D10,D13,D16,D19,D25,D28,D31,D37,D40,D43,D46,D49,D52,D55,D58,D61,D64,D67)</f>
        <v>0</v>
      </c>
      <c r="E7" s="182">
        <v>0</v>
      </c>
      <c r="F7" s="182">
        <f>SUM(F10,F13,F16,F19,F25,F28,F31,F37,F40,F43,F46,F49,F52,F55,F58,F61,F64,F67)</f>
        <v>0</v>
      </c>
      <c r="G7" s="182">
        <f>SUM(G10,G13,G16,G19,G25,G28,G31,G37,G40,G43,G46,G49,G52,G55,G58,G61,G64,G67)</f>
        <v>0</v>
      </c>
    </row>
    <row r="8" spans="1:7" ht="12.75">
      <c r="A8" s="757"/>
      <c r="B8" s="749"/>
      <c r="C8" s="89" t="s">
        <v>3</v>
      </c>
      <c r="D8" s="184">
        <f>IF(D6=0,0,D7/D6)</f>
        <v>0</v>
      </c>
      <c r="E8" s="184">
        <f>IF(E6=0,0,E7/E6)</f>
        <v>0</v>
      </c>
      <c r="F8" s="184">
        <f>IF(F6=0,0,F7/F6)</f>
        <v>0</v>
      </c>
      <c r="G8" s="184">
        <f>IF(G6=0,0,G7/G6)</f>
        <v>0</v>
      </c>
    </row>
    <row r="9" spans="1:7" ht="12.75">
      <c r="A9" s="750" t="s">
        <v>379</v>
      </c>
      <c r="B9" s="185" t="s">
        <v>479</v>
      </c>
      <c r="C9" s="89" t="s">
        <v>88</v>
      </c>
      <c r="D9" s="186"/>
      <c r="E9" s="186"/>
      <c r="F9" s="186"/>
      <c r="G9" s="186"/>
    </row>
    <row r="10" spans="1:7" ht="12.75">
      <c r="A10" s="751"/>
      <c r="B10" s="748" t="s">
        <v>80</v>
      </c>
      <c r="C10" s="89" t="s">
        <v>88</v>
      </c>
      <c r="D10" s="186"/>
      <c r="E10" s="186"/>
      <c r="F10" s="186"/>
      <c r="G10" s="186"/>
    </row>
    <row r="11" spans="1:7" ht="12.75">
      <c r="A11" s="752"/>
      <c r="B11" s="749"/>
      <c r="C11" s="89" t="s">
        <v>3</v>
      </c>
      <c r="D11" s="184">
        <f>IF(D9=0,0,D10/D9)</f>
        <v>0</v>
      </c>
      <c r="E11" s="184">
        <f>IF(E9=0,0,E10/E9)</f>
        <v>0</v>
      </c>
      <c r="F11" s="184">
        <f>IF(F9=0,0,F10/F9)</f>
        <v>0</v>
      </c>
      <c r="G11" s="184">
        <f>IF(G9=0,0,G10/G9)</f>
        <v>0</v>
      </c>
    </row>
    <row r="12" spans="1:7" ht="12.75">
      <c r="A12" s="750" t="s">
        <v>380</v>
      </c>
      <c r="B12" s="185" t="s">
        <v>480</v>
      </c>
      <c r="C12" s="89" t="s">
        <v>88</v>
      </c>
      <c r="D12" s="186"/>
      <c r="E12" s="186"/>
      <c r="F12" s="186"/>
      <c r="G12" s="186"/>
    </row>
    <row r="13" spans="1:7" ht="12.75">
      <c r="A13" s="751"/>
      <c r="B13" s="748" t="s">
        <v>80</v>
      </c>
      <c r="C13" s="89" t="s">
        <v>88</v>
      </c>
      <c r="D13" s="186"/>
      <c r="E13" s="186"/>
      <c r="F13" s="186"/>
      <c r="G13" s="186"/>
    </row>
    <row r="14" spans="1:7" ht="12.75">
      <c r="A14" s="752"/>
      <c r="B14" s="749"/>
      <c r="C14" s="89" t="s">
        <v>3</v>
      </c>
      <c r="D14" s="184">
        <f>IF(D12=0,0,D13/D12)</f>
        <v>0</v>
      </c>
      <c r="E14" s="184">
        <f>IF(E12=0,0,E13/E12)</f>
        <v>0</v>
      </c>
      <c r="F14" s="184">
        <f>IF(F12=0,0,F13/F12)</f>
        <v>0</v>
      </c>
      <c r="G14" s="184">
        <f>IF(G12=0,0,G13/G12)</f>
        <v>0</v>
      </c>
    </row>
    <row r="15" spans="1:7" ht="12.75">
      <c r="A15" s="750" t="s">
        <v>482</v>
      </c>
      <c r="B15" s="185" t="s">
        <v>481</v>
      </c>
      <c r="C15" s="89" t="s">
        <v>88</v>
      </c>
      <c r="D15" s="186"/>
      <c r="E15" s="186"/>
      <c r="F15" s="186"/>
      <c r="G15" s="186"/>
    </row>
    <row r="16" spans="1:7" ht="12.75">
      <c r="A16" s="751"/>
      <c r="B16" s="748" t="s">
        <v>80</v>
      </c>
      <c r="C16" s="89" t="s">
        <v>88</v>
      </c>
      <c r="D16" s="186"/>
      <c r="E16" s="186"/>
      <c r="F16" s="186"/>
      <c r="G16" s="186"/>
    </row>
    <row r="17" spans="1:7" ht="12.75">
      <c r="A17" s="752"/>
      <c r="B17" s="749"/>
      <c r="C17" s="89" t="s">
        <v>3</v>
      </c>
      <c r="D17" s="184">
        <f>IF(D15=0,0,D16/D15)</f>
        <v>0</v>
      </c>
      <c r="E17" s="184">
        <f>IF(E15=0,0,E16/E15)</f>
        <v>0</v>
      </c>
      <c r="F17" s="184">
        <f>IF(F15=0,0,F16/F15)</f>
        <v>0</v>
      </c>
      <c r="G17" s="184">
        <f>IF(G15=0,0,G16/G15)</f>
        <v>0</v>
      </c>
    </row>
    <row r="18" spans="1:7" ht="25.5">
      <c r="A18" s="750" t="s">
        <v>484</v>
      </c>
      <c r="B18" s="185" t="s">
        <v>483</v>
      </c>
      <c r="C18" s="89" t="s">
        <v>88</v>
      </c>
      <c r="D18" s="186">
        <v>1</v>
      </c>
      <c r="E18" s="186">
        <v>1</v>
      </c>
      <c r="F18" s="186">
        <v>1</v>
      </c>
      <c r="G18" s="186">
        <v>1</v>
      </c>
    </row>
    <row r="19" spans="1:7" ht="12.75">
      <c r="A19" s="751"/>
      <c r="B19" s="748" t="s">
        <v>80</v>
      </c>
      <c r="C19" s="89" t="s">
        <v>88</v>
      </c>
      <c r="D19" s="186"/>
      <c r="E19" s="186"/>
      <c r="F19" s="186"/>
      <c r="G19" s="186"/>
    </row>
    <row r="20" spans="1:7" ht="12.75">
      <c r="A20" s="751"/>
      <c r="B20" s="749"/>
      <c r="C20" s="89" t="s">
        <v>3</v>
      </c>
      <c r="D20" s="184">
        <f>IF(D18=0,0,D19/D18)</f>
        <v>0</v>
      </c>
      <c r="E20" s="184">
        <f>IF(E18=0,0,E19/E18)</f>
        <v>0</v>
      </c>
      <c r="F20" s="184">
        <f>IF(F18=0,0,F19/F18)</f>
        <v>0</v>
      </c>
      <c r="G20" s="184">
        <f>IF(G18=0,0,G19/G18)</f>
        <v>0</v>
      </c>
    </row>
    <row r="21" spans="1:7" ht="12.75">
      <c r="A21" s="751"/>
      <c r="B21" s="187" t="s">
        <v>554</v>
      </c>
      <c r="C21" s="89" t="s">
        <v>88</v>
      </c>
      <c r="D21" s="186"/>
      <c r="E21" s="186"/>
      <c r="F21" s="186"/>
      <c r="G21" s="186"/>
    </row>
    <row r="22" spans="1:7" ht="12.75">
      <c r="A22" s="751"/>
      <c r="B22" s="748" t="s">
        <v>80</v>
      </c>
      <c r="C22" s="89" t="s">
        <v>88</v>
      </c>
      <c r="D22" s="186"/>
      <c r="E22" s="186"/>
      <c r="F22" s="186"/>
      <c r="G22" s="186"/>
    </row>
    <row r="23" spans="1:7" ht="12.75">
      <c r="A23" s="752"/>
      <c r="B23" s="749"/>
      <c r="C23" s="89" t="s">
        <v>3</v>
      </c>
      <c r="D23" s="183">
        <f>IF(D21=0,0,D22/D21)</f>
        <v>0</v>
      </c>
      <c r="E23" s="183">
        <f>IF(E21=0,0,E22/E21)</f>
        <v>0</v>
      </c>
      <c r="F23" s="183">
        <f>IF(F21=0,0,F22/F21)</f>
        <v>0</v>
      </c>
      <c r="G23" s="183">
        <f>IF(G21=0,0,G22/G21)</f>
        <v>0</v>
      </c>
    </row>
    <row r="24" spans="1:7" ht="25.5">
      <c r="A24" s="750" t="s">
        <v>486</v>
      </c>
      <c r="B24" s="185" t="s">
        <v>485</v>
      </c>
      <c r="C24" s="89" t="s">
        <v>88</v>
      </c>
      <c r="D24" s="186"/>
      <c r="E24" s="186"/>
      <c r="F24" s="186"/>
      <c r="G24" s="186"/>
    </row>
    <row r="25" spans="1:7" ht="12.75">
      <c r="A25" s="751"/>
      <c r="B25" s="748" t="s">
        <v>80</v>
      </c>
      <c r="C25" s="89" t="s">
        <v>88</v>
      </c>
      <c r="D25" s="186"/>
      <c r="E25" s="186"/>
      <c r="F25" s="186"/>
      <c r="G25" s="186"/>
    </row>
    <row r="26" spans="1:7" ht="12.75">
      <c r="A26" s="752"/>
      <c r="B26" s="749"/>
      <c r="C26" s="89" t="s">
        <v>3</v>
      </c>
      <c r="D26" s="184">
        <f>IF(D24=0,0,D25/D24)</f>
        <v>0</v>
      </c>
      <c r="E26" s="184">
        <f>IF(E24=0,0,E25/E24)</f>
        <v>0</v>
      </c>
      <c r="F26" s="184">
        <f>IF(F24=0,0,F25/F24)</f>
        <v>0</v>
      </c>
      <c r="G26" s="184">
        <f>IF(G24=0,0,G25/G24)</f>
        <v>0</v>
      </c>
    </row>
    <row r="27" spans="1:7" ht="12.75">
      <c r="A27" s="750" t="s">
        <v>487</v>
      </c>
      <c r="B27" s="185" t="s">
        <v>81</v>
      </c>
      <c r="C27" s="89" t="s">
        <v>88</v>
      </c>
      <c r="D27" s="186">
        <v>1</v>
      </c>
      <c r="E27" s="186">
        <v>1</v>
      </c>
      <c r="F27" s="186">
        <v>1</v>
      </c>
      <c r="G27" s="186">
        <v>1</v>
      </c>
    </row>
    <row r="28" spans="1:7" ht="12.75">
      <c r="A28" s="751"/>
      <c r="B28" s="748" t="s">
        <v>80</v>
      </c>
      <c r="C28" s="89" t="s">
        <v>88</v>
      </c>
      <c r="D28" s="186"/>
      <c r="E28" s="186"/>
      <c r="F28" s="186"/>
      <c r="G28" s="186"/>
    </row>
    <row r="29" spans="1:7" ht="12.75">
      <c r="A29" s="752"/>
      <c r="B29" s="749"/>
      <c r="C29" s="89" t="s">
        <v>3</v>
      </c>
      <c r="D29" s="184">
        <f>IF(D27=0,0,D28/D27)</f>
        <v>0</v>
      </c>
      <c r="E29" s="184">
        <f>IF(E27=0,0,E28/E27)</f>
        <v>0</v>
      </c>
      <c r="F29" s="184">
        <f>IF(F27=0,0,F28/F27)</f>
        <v>0</v>
      </c>
      <c r="G29" s="184">
        <f>IF(G27=0,0,G28/G27)</f>
        <v>0</v>
      </c>
    </row>
    <row r="30" spans="1:7" ht="25.5">
      <c r="A30" s="750" t="s">
        <v>488</v>
      </c>
      <c r="B30" s="185" t="s">
        <v>630</v>
      </c>
      <c r="C30" s="89" t="s">
        <v>88</v>
      </c>
      <c r="D30" s="188"/>
      <c r="E30" s="188"/>
      <c r="F30" s="188"/>
      <c r="G30" s="188"/>
    </row>
    <row r="31" spans="1:7" ht="12.75">
      <c r="A31" s="751"/>
      <c r="B31" s="748" t="s">
        <v>80</v>
      </c>
      <c r="C31" s="89" t="s">
        <v>88</v>
      </c>
      <c r="D31" s="188"/>
      <c r="E31" s="188"/>
      <c r="F31" s="188"/>
      <c r="G31" s="188"/>
    </row>
    <row r="32" spans="1:7" ht="12.75">
      <c r="A32" s="751"/>
      <c r="B32" s="749"/>
      <c r="C32" s="89" t="s">
        <v>3</v>
      </c>
      <c r="D32" s="184">
        <f>IF(D30=0,0,D31/D30)</f>
        <v>0</v>
      </c>
      <c r="E32" s="184">
        <f>IF(E30=0,0,E31/E30)</f>
        <v>0</v>
      </c>
      <c r="F32" s="184">
        <f>IF(F30=0,0,F31/F30)</f>
        <v>0</v>
      </c>
      <c r="G32" s="184">
        <f>IF(G30=0,0,G31/G30)</f>
        <v>0</v>
      </c>
    </row>
    <row r="33" spans="1:7" ht="12.75">
      <c r="A33" s="751"/>
      <c r="B33" s="189" t="s">
        <v>555</v>
      </c>
      <c r="C33" s="89" t="s">
        <v>88</v>
      </c>
      <c r="D33" s="188"/>
      <c r="E33" s="188"/>
      <c r="F33" s="188"/>
      <c r="G33" s="188"/>
    </row>
    <row r="34" spans="1:7" ht="12.75">
      <c r="A34" s="751"/>
      <c r="B34" s="748" t="s">
        <v>80</v>
      </c>
      <c r="C34" s="89" t="s">
        <v>88</v>
      </c>
      <c r="D34" s="188"/>
      <c r="E34" s="188"/>
      <c r="F34" s="188"/>
      <c r="G34" s="188"/>
    </row>
    <row r="35" spans="1:7" ht="12.75">
      <c r="A35" s="752"/>
      <c r="B35" s="749"/>
      <c r="C35" s="89" t="s">
        <v>3</v>
      </c>
      <c r="D35" s="184">
        <f>IF(D33=0,0,D34/D33)</f>
        <v>0</v>
      </c>
      <c r="E35" s="184">
        <f>IF(E33=0,0,E34/E33)</f>
        <v>0</v>
      </c>
      <c r="F35" s="184">
        <f>IF(F33=0,0,F34/F33)</f>
        <v>0</v>
      </c>
      <c r="G35" s="184">
        <f>IF(G33=0,0,G34/G33)</f>
        <v>0</v>
      </c>
    </row>
    <row r="36" spans="1:7" ht="12.75">
      <c r="A36" s="750" t="s">
        <v>489</v>
      </c>
      <c r="B36" s="185" t="s">
        <v>452</v>
      </c>
      <c r="C36" s="89" t="s">
        <v>88</v>
      </c>
      <c r="D36" s="188"/>
      <c r="E36" s="188"/>
      <c r="F36" s="188"/>
      <c r="G36" s="188"/>
    </row>
    <row r="37" spans="1:7" ht="12.75">
      <c r="A37" s="751"/>
      <c r="B37" s="748" t="s">
        <v>80</v>
      </c>
      <c r="C37" s="89" t="s">
        <v>88</v>
      </c>
      <c r="D37" s="188"/>
      <c r="E37" s="188"/>
      <c r="F37" s="188"/>
      <c r="G37" s="188"/>
    </row>
    <row r="38" spans="1:7" ht="12.75">
      <c r="A38" s="752"/>
      <c r="B38" s="749"/>
      <c r="C38" s="89" t="s">
        <v>3</v>
      </c>
      <c r="D38" s="184">
        <f>IF(D36=0,0,D37/D36)</f>
        <v>0</v>
      </c>
      <c r="E38" s="184">
        <f>IF(E36=0,0,E37/E36)</f>
        <v>0</v>
      </c>
      <c r="F38" s="184">
        <f>IF(F36=0,0,F37/F36)</f>
        <v>0</v>
      </c>
      <c r="G38" s="184">
        <f>IF(G36=0,0,G37/G36)</f>
        <v>0</v>
      </c>
    </row>
    <row r="39" spans="1:7" ht="12.75">
      <c r="A39" s="750" t="s">
        <v>490</v>
      </c>
      <c r="B39" s="185" t="s">
        <v>453</v>
      </c>
      <c r="C39" s="89" t="s">
        <v>88</v>
      </c>
      <c r="D39" s="188"/>
      <c r="E39" s="188"/>
      <c r="F39" s="188"/>
      <c r="G39" s="188"/>
    </row>
    <row r="40" spans="1:7" ht="12.75">
      <c r="A40" s="751"/>
      <c r="B40" s="748" t="s">
        <v>80</v>
      </c>
      <c r="C40" s="89" t="s">
        <v>88</v>
      </c>
      <c r="D40" s="188"/>
      <c r="E40" s="188"/>
      <c r="F40" s="188"/>
      <c r="G40" s="188"/>
    </row>
    <row r="41" spans="1:7" ht="12.75">
      <c r="A41" s="752"/>
      <c r="B41" s="749"/>
      <c r="C41" s="89" t="s">
        <v>3</v>
      </c>
      <c r="D41" s="184">
        <f>IF(D39=0,0,D40/D39)</f>
        <v>0</v>
      </c>
      <c r="E41" s="184">
        <f>IF(E39=0,0,E40/E39)</f>
        <v>0</v>
      </c>
      <c r="F41" s="184">
        <f>IF(F39=0,0,F40/F39)</f>
        <v>0</v>
      </c>
      <c r="G41" s="184">
        <f>IF(G39=0,0,G40/G39)</f>
        <v>0</v>
      </c>
    </row>
    <row r="42" spans="1:7" ht="12.75">
      <c r="A42" s="750" t="s">
        <v>491</v>
      </c>
      <c r="B42" s="185" t="s">
        <v>454</v>
      </c>
      <c r="C42" s="89" t="s">
        <v>88</v>
      </c>
      <c r="D42" s="188">
        <v>1</v>
      </c>
      <c r="E42" s="188">
        <v>1</v>
      </c>
      <c r="F42" s="188">
        <v>1</v>
      </c>
      <c r="G42" s="188">
        <v>1</v>
      </c>
    </row>
    <row r="43" spans="1:7" ht="12.75">
      <c r="A43" s="751"/>
      <c r="B43" s="748" t="s">
        <v>80</v>
      </c>
      <c r="C43" s="89" t="s">
        <v>88</v>
      </c>
      <c r="D43" s="188"/>
      <c r="E43" s="188"/>
      <c r="F43" s="188"/>
      <c r="G43" s="188"/>
    </row>
    <row r="44" spans="1:7" ht="12.75">
      <c r="A44" s="752"/>
      <c r="B44" s="749"/>
      <c r="C44" s="89" t="s">
        <v>3</v>
      </c>
      <c r="D44" s="184">
        <f>IF(D42=0,0,D43/D42)</f>
        <v>0</v>
      </c>
      <c r="E44" s="184">
        <f>IF(E42=0,0,E43/E42)</f>
        <v>0</v>
      </c>
      <c r="F44" s="184">
        <f>IF(F42=0,0,F43/F42)</f>
        <v>0</v>
      </c>
      <c r="G44" s="184">
        <f>IF(G42=0,0,G43/G42)</f>
        <v>0</v>
      </c>
    </row>
    <row r="45" spans="1:7" ht="12.75">
      <c r="A45" s="750" t="s">
        <v>492</v>
      </c>
      <c r="B45" s="185" t="s">
        <v>455</v>
      </c>
      <c r="C45" s="89" t="s">
        <v>88</v>
      </c>
      <c r="D45" s="188"/>
      <c r="E45" s="188"/>
      <c r="F45" s="188"/>
      <c r="G45" s="188"/>
    </row>
    <row r="46" spans="1:7" ht="12.75">
      <c r="A46" s="751"/>
      <c r="B46" s="748" t="s">
        <v>80</v>
      </c>
      <c r="C46" s="89" t="s">
        <v>451</v>
      </c>
      <c r="D46" s="188"/>
      <c r="E46" s="188"/>
      <c r="F46" s="188"/>
      <c r="G46" s="188"/>
    </row>
    <row r="47" spans="1:7" ht="12.75">
      <c r="A47" s="752"/>
      <c r="B47" s="749"/>
      <c r="C47" s="89" t="s">
        <v>3</v>
      </c>
      <c r="D47" s="184">
        <f>IF(D45=0,0,D46/D45)</f>
        <v>0</v>
      </c>
      <c r="E47" s="184">
        <f>IF(E45=0,0,E46/E45)</f>
        <v>0</v>
      </c>
      <c r="F47" s="184">
        <f>IF(F45=0,0,F46/F45)</f>
        <v>0</v>
      </c>
      <c r="G47" s="184">
        <f>IF(G45=0,0,G46/G45)</f>
        <v>0</v>
      </c>
    </row>
    <row r="48" spans="1:7" ht="12.75">
      <c r="A48" s="750" t="s">
        <v>493</v>
      </c>
      <c r="B48" s="185" t="s">
        <v>631</v>
      </c>
      <c r="C48" s="89" t="s">
        <v>451</v>
      </c>
      <c r="D48" s="188"/>
      <c r="E48" s="188"/>
      <c r="F48" s="188"/>
      <c r="G48" s="188"/>
    </row>
    <row r="49" spans="1:7" ht="12.75">
      <c r="A49" s="751"/>
      <c r="B49" s="748" t="s">
        <v>80</v>
      </c>
      <c r="C49" s="89" t="s">
        <v>451</v>
      </c>
      <c r="D49" s="188"/>
      <c r="E49" s="188"/>
      <c r="F49" s="188"/>
      <c r="G49" s="188"/>
    </row>
    <row r="50" spans="1:7" ht="12.75">
      <c r="A50" s="752"/>
      <c r="B50" s="749"/>
      <c r="C50" s="89" t="s">
        <v>3</v>
      </c>
      <c r="D50" s="184">
        <f>IF(D48=0,0,D49/D48)</f>
        <v>0</v>
      </c>
      <c r="E50" s="184">
        <f>IF(E48=0,0,E49/E48)</f>
        <v>0</v>
      </c>
      <c r="F50" s="184">
        <f>IF(F48=0,0,F49/F48)</f>
        <v>0</v>
      </c>
      <c r="G50" s="184">
        <f>IF(G48=0,0,G49/G48)</f>
        <v>0</v>
      </c>
    </row>
    <row r="51" spans="1:7" ht="12.75">
      <c r="A51" s="750" t="s">
        <v>494</v>
      </c>
      <c r="B51" s="185" t="s">
        <v>456</v>
      </c>
      <c r="C51" s="89" t="s">
        <v>451</v>
      </c>
      <c r="D51" s="188"/>
      <c r="E51" s="188"/>
      <c r="F51" s="188"/>
      <c r="G51" s="188"/>
    </row>
    <row r="52" spans="1:7" ht="12.75">
      <c r="A52" s="751"/>
      <c r="B52" s="748" t="s">
        <v>80</v>
      </c>
      <c r="C52" s="89" t="s">
        <v>451</v>
      </c>
      <c r="D52" s="188"/>
      <c r="E52" s="188"/>
      <c r="F52" s="188"/>
      <c r="G52" s="188"/>
    </row>
    <row r="53" spans="1:7" ht="12.75">
      <c r="A53" s="752"/>
      <c r="B53" s="749"/>
      <c r="C53" s="89" t="s">
        <v>3</v>
      </c>
      <c r="D53" s="184">
        <f>IF(D51=0,0,D52/D51)</f>
        <v>0</v>
      </c>
      <c r="E53" s="184">
        <f>IF(E51=0,0,E52/E51)</f>
        <v>0</v>
      </c>
      <c r="F53" s="184">
        <f>IF(F51=0,0,F52/F51)</f>
        <v>0</v>
      </c>
      <c r="G53" s="184">
        <f>IF(G51=0,0,G52/G51)</f>
        <v>0</v>
      </c>
    </row>
    <row r="54" spans="1:8" ht="12.75">
      <c r="A54" s="750" t="s">
        <v>495</v>
      </c>
      <c r="B54" s="185" t="s">
        <v>457</v>
      </c>
      <c r="C54" s="89" t="s">
        <v>451</v>
      </c>
      <c r="D54" s="188"/>
      <c r="E54" s="188"/>
      <c r="F54" s="188"/>
      <c r="G54" s="188"/>
      <c r="H54" s="136">
        <v>19</v>
      </c>
    </row>
    <row r="55" spans="1:7" ht="12.75">
      <c r="A55" s="751"/>
      <c r="B55" s="748" t="s">
        <v>80</v>
      </c>
      <c r="C55" s="89" t="s">
        <v>451</v>
      </c>
      <c r="D55" s="188"/>
      <c r="E55" s="188"/>
      <c r="F55" s="188"/>
      <c r="G55" s="188"/>
    </row>
    <row r="56" spans="1:7" ht="12.75">
      <c r="A56" s="752"/>
      <c r="B56" s="749"/>
      <c r="C56" s="89" t="s">
        <v>3</v>
      </c>
      <c r="D56" s="184">
        <f>IF(D54=0,0,D55/D54)</f>
        <v>0</v>
      </c>
      <c r="E56" s="184">
        <f>IF(E54=0,0,E55/E54)</f>
        <v>0</v>
      </c>
      <c r="F56" s="184">
        <f>IF(F54=0,0,F55/F54)</f>
        <v>0</v>
      </c>
      <c r="G56" s="184">
        <f>IF(G54=0,0,G55/G54)</f>
        <v>0</v>
      </c>
    </row>
    <row r="57" spans="1:7" ht="12.75">
      <c r="A57" s="750" t="s">
        <v>496</v>
      </c>
      <c r="B57" s="185" t="s">
        <v>458</v>
      </c>
      <c r="C57" s="89" t="s">
        <v>451</v>
      </c>
      <c r="D57" s="188"/>
      <c r="E57" s="188"/>
      <c r="F57" s="188"/>
      <c r="G57" s="188"/>
    </row>
    <row r="58" spans="1:7" ht="12.75">
      <c r="A58" s="751"/>
      <c r="B58" s="748" t="s">
        <v>80</v>
      </c>
      <c r="C58" s="89" t="s">
        <v>451</v>
      </c>
      <c r="D58" s="188"/>
      <c r="E58" s="188"/>
      <c r="F58" s="188"/>
      <c r="G58" s="188"/>
    </row>
    <row r="59" spans="1:7" ht="12.75">
      <c r="A59" s="752"/>
      <c r="B59" s="749"/>
      <c r="C59" s="89" t="s">
        <v>3</v>
      </c>
      <c r="D59" s="184">
        <f>IF(D57=0,0,D58/D57)</f>
        <v>0</v>
      </c>
      <c r="E59" s="184">
        <f>IF(E57=0,0,E58/E57)</f>
        <v>0</v>
      </c>
      <c r="F59" s="184">
        <f>IF(F57=0,0,F58/F57)</f>
        <v>0</v>
      </c>
      <c r="G59" s="184">
        <f>IF(G57=0,0,G58/G57)</f>
        <v>0</v>
      </c>
    </row>
    <row r="60" spans="1:7" ht="12.75">
      <c r="A60" s="750" t="s">
        <v>497</v>
      </c>
      <c r="B60" s="185" t="s">
        <v>632</v>
      </c>
      <c r="C60" s="89" t="s">
        <v>451</v>
      </c>
      <c r="D60" s="188"/>
      <c r="E60" s="188"/>
      <c r="F60" s="188"/>
      <c r="G60" s="188"/>
    </row>
    <row r="61" spans="1:7" ht="12.75">
      <c r="A61" s="751"/>
      <c r="B61" s="748" t="s">
        <v>80</v>
      </c>
      <c r="C61" s="89" t="s">
        <v>451</v>
      </c>
      <c r="D61" s="188"/>
      <c r="E61" s="188"/>
      <c r="F61" s="188"/>
      <c r="G61" s="188"/>
    </row>
    <row r="62" spans="1:7" ht="12.75">
      <c r="A62" s="752"/>
      <c r="B62" s="749"/>
      <c r="C62" s="89" t="s">
        <v>3</v>
      </c>
      <c r="D62" s="184">
        <f>IF(D60=0,0,D61/D60)</f>
        <v>0</v>
      </c>
      <c r="E62" s="184">
        <f>IF(E60=0,0,E61/E60)</f>
        <v>0</v>
      </c>
      <c r="F62" s="184">
        <f>IF(F60=0,0,F61/F60)</f>
        <v>0</v>
      </c>
      <c r="G62" s="184">
        <f>IF(G60=0,0,G61/G60)</f>
        <v>0</v>
      </c>
    </row>
    <row r="63" spans="1:7" ht="12.75">
      <c r="A63" s="750" t="s">
        <v>498</v>
      </c>
      <c r="B63" s="185" t="s">
        <v>459</v>
      </c>
      <c r="C63" s="89" t="s">
        <v>451</v>
      </c>
      <c r="D63" s="188"/>
      <c r="E63" s="188"/>
      <c r="F63" s="188"/>
      <c r="G63" s="188"/>
    </row>
    <row r="64" spans="1:7" ht="12.75">
      <c r="A64" s="751"/>
      <c r="B64" s="748" t="s">
        <v>80</v>
      </c>
      <c r="C64" s="89" t="s">
        <v>451</v>
      </c>
      <c r="D64" s="188"/>
      <c r="E64" s="188"/>
      <c r="F64" s="188"/>
      <c r="G64" s="188"/>
    </row>
    <row r="65" spans="1:7" ht="12.75">
      <c r="A65" s="752"/>
      <c r="B65" s="749"/>
      <c r="C65" s="89" t="s">
        <v>3</v>
      </c>
      <c r="D65" s="184">
        <f>IF(D63=0,0,D64/D63)</f>
        <v>0</v>
      </c>
      <c r="E65" s="184">
        <f>IF(E63=0,0,E64/E63)</f>
        <v>0</v>
      </c>
      <c r="F65" s="184">
        <f>IF(F63=0,0,F64/F63)</f>
        <v>0</v>
      </c>
      <c r="G65" s="184">
        <f>IF(G63=0,0,G64/G63)</f>
        <v>0</v>
      </c>
    </row>
    <row r="66" spans="1:7" ht="12.75">
      <c r="A66" s="750" t="s">
        <v>499</v>
      </c>
      <c r="B66" s="185" t="s">
        <v>460</v>
      </c>
      <c r="C66" s="89" t="s">
        <v>451</v>
      </c>
      <c r="D66" s="188"/>
      <c r="E66" s="188"/>
      <c r="F66" s="188"/>
      <c r="G66" s="188"/>
    </row>
    <row r="67" spans="1:7" ht="12.75">
      <c r="A67" s="751"/>
      <c r="B67" s="748" t="s">
        <v>80</v>
      </c>
      <c r="C67" s="89" t="s">
        <v>451</v>
      </c>
      <c r="D67" s="188"/>
      <c r="E67" s="188"/>
      <c r="F67" s="188"/>
      <c r="G67" s="188"/>
    </row>
    <row r="68" spans="1:7" ht="12.75">
      <c r="A68" s="752"/>
      <c r="B68" s="749"/>
      <c r="C68" s="89" t="s">
        <v>3</v>
      </c>
      <c r="D68" s="184">
        <f>IF(D66=0,0,D67/D66)</f>
        <v>0</v>
      </c>
      <c r="E68" s="184">
        <f>IF(E66=0,0,E67/E66)</f>
        <v>0</v>
      </c>
      <c r="F68" s="184">
        <f>IF(F66=0,0,F67/F66)</f>
        <v>0</v>
      </c>
      <c r="G68" s="184">
        <f>IF(G66=0,0,G67/G66)</f>
        <v>0</v>
      </c>
    </row>
    <row r="70" spans="1:7" ht="12.75">
      <c r="A70" s="762" t="s">
        <v>556</v>
      </c>
      <c r="B70" s="762"/>
      <c r="C70" s="762"/>
      <c r="D70" s="762"/>
      <c r="E70" s="762"/>
      <c r="F70" s="762"/>
      <c r="G70" s="762"/>
    </row>
    <row r="118" ht="12.75">
      <c r="H118" s="136">
        <v>20</v>
      </c>
    </row>
  </sheetData>
  <mergeCells count="47">
    <mergeCell ref="A1:G1"/>
    <mergeCell ref="B13:B14"/>
    <mergeCell ref="B16:B17"/>
    <mergeCell ref="A70:G70"/>
    <mergeCell ref="A9:A11"/>
    <mergeCell ref="A12:A14"/>
    <mergeCell ref="A15:A17"/>
    <mergeCell ref="B28:B29"/>
    <mergeCell ref="A27:A29"/>
    <mergeCell ref="B31:B32"/>
    <mergeCell ref="D4:G4"/>
    <mergeCell ref="B4:B5"/>
    <mergeCell ref="B7:B8"/>
    <mergeCell ref="B10:B11"/>
    <mergeCell ref="A42:A44"/>
    <mergeCell ref="B37:B38"/>
    <mergeCell ref="A30:A35"/>
    <mergeCell ref="A36:A38"/>
    <mergeCell ref="A39:A41"/>
    <mergeCell ref="B43:B44"/>
    <mergeCell ref="B34:B35"/>
    <mergeCell ref="B67:B68"/>
    <mergeCell ref="A63:A65"/>
    <mergeCell ref="A66:A68"/>
    <mergeCell ref="A51:A53"/>
    <mergeCell ref="A54:A56"/>
    <mergeCell ref="A57:A59"/>
    <mergeCell ref="A60:A62"/>
    <mergeCell ref="B64:B65"/>
    <mergeCell ref="B55:B56"/>
    <mergeCell ref="B58:B59"/>
    <mergeCell ref="A3:G3"/>
    <mergeCell ref="A4:A5"/>
    <mergeCell ref="A6:A8"/>
    <mergeCell ref="B40:B41"/>
    <mergeCell ref="B22:B23"/>
    <mergeCell ref="B19:B20"/>
    <mergeCell ref="A18:A23"/>
    <mergeCell ref="B25:B26"/>
    <mergeCell ref="A24:A26"/>
    <mergeCell ref="C4:C5"/>
    <mergeCell ref="B61:B62"/>
    <mergeCell ref="B52:B53"/>
    <mergeCell ref="B46:B47"/>
    <mergeCell ref="A45:A47"/>
    <mergeCell ref="B49:B50"/>
    <mergeCell ref="A48:A50"/>
  </mergeCells>
  <dataValidations count="14">
    <dataValidation type="whole" operator="lessThanOrEqual" showInputMessage="1" showErrorMessage="1" error="Не повинно бути більше за кількість всього автокранів" sqref="D10:G10">
      <formula1>D9</formula1>
    </dataValidation>
    <dataValidation type="whole" operator="lessThanOrEqual" showInputMessage="1" showErrorMessage="1" error="Не повинно бути більше за кількість всього електролабораторій" sqref="D28:G28">
      <formula1>D27</formula1>
    </dataValidation>
    <dataValidation type="whole" operator="lessThanOrEqual" showInputMessage="1" showErrorMessage="1" error="Не повинно бути більше за кількість всього пересувних електромеханічних майстерень" sqref="D25:G25">
      <formula1>D24</formula1>
    </dataValidation>
    <dataValidation type="whole" operator="lessThanOrEqual" showInputMessage="1" showErrorMessage="1" error="Не повинно бути більше за кількість всього телевишок та автогідропідйомників" sqref="D19:G19">
      <formula1>D18</formula1>
    </dataValidation>
    <dataValidation type="whole" operator="lessThanOrEqual" showInputMessage="1" showErrorMessage="1" error="Не повинно бути більше за кількість всього бурокранових установок" sqref="D16:G16">
      <formula1>D15</formula1>
    </dataValidation>
    <dataValidation type="whole" operator="lessThanOrEqual" showInputMessage="1" showErrorMessage="1" error="Не повинно бути більше за кількість всього автобурових машин" sqref="D13:G13">
      <formula1>D12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9:G9">
      <formula1>D6-D12-D15-D18-D24-D27-D30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2:G12">
      <formula1>D6-D9-D15-D18-D24-D27-D30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5:G15">
      <formula1>D6-D9-D12-D18-D24-D27-D30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18:G18">
      <formula1>D6-D9-D12-D15-D24-D27-D30</formula1>
    </dataValidation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24:G24">
      <formula1>D6-D9-D12-D15-D18-D27-D30</formula1>
    </dataValidation>
    <dataValidation operator="lessThanOrEqual" showInputMessage="1" showErrorMessage="1" error="Не повинно бути більше за кількість всього автотракторної техніки і спецмеханізмів в електричних мережах" sqref="D38:G38 D41:G41 D44:G44 D47:G47 D50:G50 D53:G53 D56:G56 D65:G65 D59:G59 D62:G62 D29:G29 D32:G32 D26:G26 D20:G23 D11:G11 D14:G14 D17:G17 D68:G68 D35:G35"/>
    <dataValidation operator="lessThanOrEqual" showErrorMessage="1" errorTitle="Не заповнювати" error="Не повинно бути більше за кількість всього автотракторної техніки і спецмеханізмів в електричних мережах" sqref="D8:G8"/>
    <dataValidation type="whole" operator="lessThanOrEqual" showInputMessage="1" showErrorMessage="1" error="Не повинно бути більше за кількість всього автотракторної техніки і спецмеханізмів в електричних мережах &#10;мінус іншу спецтехніку п. 27" sqref="D27:G27">
      <formula1>D6-D9-D12-D15-D18-D24-D30</formula1>
    </dataValidation>
  </dataValidations>
  <printOptions/>
  <pageMargins left="0.75" right="0.48" top="0.45" bottom="0.45" header="0.34" footer="0.37"/>
  <pageSetup fitToHeight="2" fitToWidth="1" horizontalDpi="600" verticalDpi="600" orientation="portrait" paperSize="9" scale="96" r:id="rId1"/>
  <rowBreaks count="1" manualBreakCount="1">
    <brk id="5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41"/>
  <sheetViews>
    <sheetView view="pageBreakPreview" zoomScale="75" zoomScaleSheetLayoutView="75" workbookViewId="0" topLeftCell="A1">
      <selection activeCell="Q43" sqref="Q43"/>
    </sheetView>
  </sheetViews>
  <sheetFormatPr defaultColWidth="9.00390625" defaultRowHeight="12.75"/>
  <cols>
    <col min="1" max="1" width="4.125" style="178" customWidth="1"/>
    <col min="2" max="2" width="16.125" style="178" customWidth="1"/>
    <col min="3" max="3" width="12.875" style="178" customWidth="1"/>
    <col min="4" max="4" width="8.875" style="178" customWidth="1"/>
    <col min="5" max="5" width="12.625" style="178" customWidth="1"/>
    <col min="6" max="6" width="14.00390625" style="178" customWidth="1"/>
    <col min="7" max="7" width="11.00390625" style="178" customWidth="1"/>
    <col min="8" max="8" width="10.375" style="178" customWidth="1"/>
    <col min="9" max="9" width="10.625" style="178" customWidth="1"/>
    <col min="10" max="10" width="11.875" style="178" customWidth="1"/>
    <col min="11" max="11" width="11.625" style="178" customWidth="1"/>
    <col min="12" max="12" width="12.75390625" style="178" customWidth="1"/>
    <col min="13" max="13" width="11.875" style="178" customWidth="1"/>
    <col min="14" max="14" width="10.25390625" style="178" customWidth="1"/>
    <col min="15" max="15" width="11.375" style="178" customWidth="1"/>
    <col min="16" max="16" width="15.00390625" style="178" customWidth="1"/>
    <col min="17" max="16384" width="9.125" style="178" customWidth="1"/>
  </cols>
  <sheetData>
    <row r="1" spans="1:16" ht="18.75">
      <c r="A1" s="767" t="s">
        <v>775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</row>
    <row r="3" spans="1:16" ht="32.25" customHeight="1">
      <c r="A3" s="768" t="s">
        <v>558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  <c r="P3" s="770"/>
    </row>
    <row r="4" spans="1:16" s="179" customFormat="1" ht="32.25" customHeight="1">
      <c r="A4" s="764" t="s">
        <v>0</v>
      </c>
      <c r="B4" s="764" t="s">
        <v>557</v>
      </c>
      <c r="C4" s="764" t="s">
        <v>461</v>
      </c>
      <c r="D4" s="764" t="s">
        <v>462</v>
      </c>
      <c r="E4" s="765" t="s">
        <v>463</v>
      </c>
      <c r="F4" s="764" t="s">
        <v>464</v>
      </c>
      <c r="G4" s="764" t="s">
        <v>470</v>
      </c>
      <c r="H4" s="764" t="s">
        <v>472</v>
      </c>
      <c r="I4" s="764"/>
      <c r="J4" s="764" t="s">
        <v>474</v>
      </c>
      <c r="K4" s="764" t="s">
        <v>471</v>
      </c>
      <c r="L4" s="764" t="s">
        <v>465</v>
      </c>
      <c r="M4" s="764"/>
      <c r="N4" s="764"/>
      <c r="O4" s="764"/>
      <c r="P4" s="764"/>
    </row>
    <row r="5" spans="1:16" ht="52.5" customHeight="1">
      <c r="A5" s="764"/>
      <c r="B5" s="764"/>
      <c r="C5" s="764"/>
      <c r="D5" s="764"/>
      <c r="E5" s="766"/>
      <c r="F5" s="764"/>
      <c r="G5" s="764"/>
      <c r="H5" s="95" t="s">
        <v>466</v>
      </c>
      <c r="I5" s="95" t="s">
        <v>467</v>
      </c>
      <c r="J5" s="764"/>
      <c r="K5" s="764"/>
      <c r="L5" s="95" t="s">
        <v>468</v>
      </c>
      <c r="M5" s="95" t="s">
        <v>461</v>
      </c>
      <c r="N5" s="95" t="s">
        <v>473</v>
      </c>
      <c r="O5" s="95" t="s">
        <v>470</v>
      </c>
      <c r="P5" s="95" t="s">
        <v>472</v>
      </c>
    </row>
    <row r="6" spans="1:16" ht="12.7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  <c r="N6" s="95">
        <v>14</v>
      </c>
      <c r="O6" s="95">
        <v>15</v>
      </c>
      <c r="P6" s="95">
        <v>16</v>
      </c>
    </row>
    <row r="7" spans="1:16" ht="12.75">
      <c r="A7" s="101"/>
      <c r="B7" s="98"/>
      <c r="C7" s="98"/>
      <c r="D7" s="95"/>
      <c r="E7" s="95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12.7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6" ht="12.75">
      <c r="A9" s="763" t="s">
        <v>469</v>
      </c>
      <c r="B9" s="763"/>
      <c r="C9" s="763"/>
      <c r="D9" s="763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</row>
    <row r="41" ht="12.75">
      <c r="P41" s="178">
        <v>21</v>
      </c>
    </row>
  </sheetData>
  <mergeCells count="14">
    <mergeCell ref="A1:P1"/>
    <mergeCell ref="F4:F5"/>
    <mergeCell ref="G4:G5"/>
    <mergeCell ref="A3:P3"/>
    <mergeCell ref="A9:P9"/>
    <mergeCell ref="J4:J5"/>
    <mergeCell ref="K4:K5"/>
    <mergeCell ref="H4:I4"/>
    <mergeCell ref="A4:A5"/>
    <mergeCell ref="B4:B5"/>
    <mergeCell ref="C4:C5"/>
    <mergeCell ref="D4:D5"/>
    <mergeCell ref="E4:E5"/>
    <mergeCell ref="L4:P4"/>
  </mergeCells>
  <printOptions horizontalCentered="1"/>
  <pageMargins left="0.35433070866141736" right="0.2755905511811024" top="0.984251968503937" bottom="0.984251968503937" header="0.5118110236220472" footer="0.5118110236220472"/>
  <pageSetup fitToHeight="10" fitToWidth="1" horizontalDpi="300" verticalDpi="3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43"/>
  <sheetViews>
    <sheetView view="pageBreakPreview" zoomScale="75" zoomScaleSheetLayoutView="75" workbookViewId="0" topLeftCell="A1">
      <selection activeCell="I32" sqref="I32"/>
    </sheetView>
  </sheetViews>
  <sheetFormatPr defaultColWidth="9.00390625" defaultRowHeight="12.75"/>
  <cols>
    <col min="1" max="1" width="4.00390625" style="173" customWidth="1"/>
    <col min="2" max="2" width="17.00390625" style="173" customWidth="1"/>
    <col min="3" max="4" width="17.875" style="173" customWidth="1"/>
    <col min="5" max="9" width="23.625" style="173" customWidth="1"/>
    <col min="10" max="10" width="15.375" style="173" customWidth="1"/>
    <col min="11" max="16384" width="9.125" style="173" customWidth="1"/>
  </cols>
  <sheetData>
    <row r="1" spans="1:11" ht="18.75" customHeight="1">
      <c r="A1" s="767" t="s">
        <v>776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</row>
    <row r="3" spans="1:10" ht="32.25" customHeight="1">
      <c r="A3" s="774" t="s">
        <v>475</v>
      </c>
      <c r="B3" s="774"/>
      <c r="C3" s="774"/>
      <c r="D3" s="774"/>
      <c r="E3" s="774"/>
      <c r="F3" s="774"/>
      <c r="G3" s="774"/>
      <c r="H3" s="774"/>
      <c r="I3" s="774"/>
      <c r="J3" s="774"/>
    </row>
    <row r="4" spans="1:10" ht="18.75" customHeight="1">
      <c r="A4" s="772" t="s">
        <v>0</v>
      </c>
      <c r="B4" s="772" t="s">
        <v>559</v>
      </c>
      <c r="C4" s="772" t="s">
        <v>560</v>
      </c>
      <c r="D4" s="773" t="s">
        <v>779</v>
      </c>
      <c r="E4" s="775" t="s">
        <v>476</v>
      </c>
      <c r="F4" s="776"/>
      <c r="G4" s="776"/>
      <c r="H4" s="776"/>
      <c r="I4" s="776"/>
      <c r="J4" s="772" t="s">
        <v>626</v>
      </c>
    </row>
    <row r="5" spans="1:10" s="175" customFormat="1" ht="79.5" customHeight="1">
      <c r="A5" s="772"/>
      <c r="B5" s="772"/>
      <c r="C5" s="772"/>
      <c r="D5" s="773"/>
      <c r="E5" s="174" t="s">
        <v>477</v>
      </c>
      <c r="F5" s="174" t="s">
        <v>627</v>
      </c>
      <c r="G5" s="174" t="s">
        <v>478</v>
      </c>
      <c r="H5" s="174" t="s">
        <v>628</v>
      </c>
      <c r="I5" s="438" t="s">
        <v>780</v>
      </c>
      <c r="J5" s="772"/>
    </row>
    <row r="6" spans="1:10" ht="15">
      <c r="A6" s="174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  <c r="G6" s="174">
        <v>7</v>
      </c>
      <c r="H6" s="438">
        <v>8</v>
      </c>
      <c r="I6" s="438" t="s">
        <v>777</v>
      </c>
      <c r="J6" s="438" t="s">
        <v>778</v>
      </c>
    </row>
    <row r="7" spans="1:10" ht="15">
      <c r="A7" s="176"/>
      <c r="B7" s="177"/>
      <c r="C7" s="177"/>
      <c r="D7" s="177"/>
      <c r="E7" s="177"/>
      <c r="F7" s="177"/>
      <c r="G7" s="177"/>
      <c r="H7" s="177"/>
      <c r="I7" s="177"/>
      <c r="J7" s="438"/>
    </row>
    <row r="8" spans="1:10" ht="15">
      <c r="A8" s="176"/>
      <c r="B8" s="177"/>
      <c r="C8" s="177"/>
      <c r="D8" s="177"/>
      <c r="E8" s="177"/>
      <c r="F8" s="177"/>
      <c r="G8" s="177"/>
      <c r="H8" s="177"/>
      <c r="I8" s="177"/>
      <c r="J8" s="438"/>
    </row>
    <row r="9" spans="1:10" ht="12.75">
      <c r="A9" s="176"/>
      <c r="B9" s="177"/>
      <c r="C9" s="177"/>
      <c r="D9" s="177"/>
      <c r="E9" s="177"/>
      <c r="F9" s="177"/>
      <c r="G9" s="177"/>
      <c r="H9" s="177"/>
      <c r="I9" s="177"/>
      <c r="J9" s="177"/>
    </row>
    <row r="11" spans="1:7" ht="12.75">
      <c r="A11" s="771" t="s">
        <v>629</v>
      </c>
      <c r="B11" s="771"/>
      <c r="C11" s="771"/>
      <c r="D11" s="771"/>
      <c r="E11" s="771"/>
      <c r="F11" s="771"/>
      <c r="G11" s="771"/>
    </row>
    <row r="43" ht="12.75">
      <c r="J43" s="173">
        <v>22</v>
      </c>
    </row>
  </sheetData>
  <mergeCells count="9">
    <mergeCell ref="A1:K1"/>
    <mergeCell ref="D4:D5"/>
    <mergeCell ref="A3:J3"/>
    <mergeCell ref="J4:J5"/>
    <mergeCell ref="E4:I4"/>
    <mergeCell ref="A11:G11"/>
    <mergeCell ref="A4:A5"/>
    <mergeCell ref="B4:B5"/>
    <mergeCell ref="C4:C5"/>
  </mergeCells>
  <printOptions horizontalCentered="1"/>
  <pageMargins left="0.35433070866141736" right="0.2755905511811024" top="0.58" bottom="0.984251968503937" header="0.5118110236220472" footer="0.5118110236220472"/>
  <pageSetup fitToHeight="10" fitToWidth="1"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1"/>
  <dimension ref="A1:V29"/>
  <sheetViews>
    <sheetView view="pageBreakPreview" zoomScaleSheetLayoutView="100" workbookViewId="0" topLeftCell="A4">
      <selection activeCell="O20" sqref="O20"/>
    </sheetView>
  </sheetViews>
  <sheetFormatPr defaultColWidth="9.00390625" defaultRowHeight="12.75"/>
  <cols>
    <col min="1" max="1" width="15.625" style="206" customWidth="1"/>
    <col min="2" max="2" width="7.625" style="113" customWidth="1"/>
    <col min="3" max="3" width="10.00390625" style="113" customWidth="1"/>
    <col min="4" max="4" width="9.375" style="113" customWidth="1"/>
    <col min="5" max="5" width="8.125" style="113" customWidth="1"/>
    <col min="6" max="6" width="10.625" style="113" customWidth="1"/>
    <col min="7" max="7" width="9.125" style="113" customWidth="1"/>
    <col min="8" max="8" width="9.75390625" style="113" customWidth="1"/>
    <col min="9" max="10" width="9.125" style="113" customWidth="1"/>
    <col min="11" max="11" width="11.75390625" style="113" customWidth="1"/>
    <col min="12" max="16384" width="9.125" style="113" customWidth="1"/>
  </cols>
  <sheetData>
    <row r="1" spans="1:11" ht="18.75" customHeight="1">
      <c r="A1" s="789" t="s">
        <v>781</v>
      </c>
      <c r="B1" s="789"/>
      <c r="C1" s="789"/>
      <c r="D1" s="789"/>
      <c r="E1" s="789"/>
      <c r="F1" s="789"/>
      <c r="G1" s="789"/>
      <c r="H1" s="789"/>
      <c r="I1" s="789"/>
      <c r="J1" s="789"/>
      <c r="K1" s="789"/>
    </row>
    <row r="3" spans="1:11" ht="22.5" customHeight="1">
      <c r="A3" s="786" t="s">
        <v>662</v>
      </c>
      <c r="B3" s="787"/>
      <c r="C3" s="787"/>
      <c r="D3" s="787"/>
      <c r="E3" s="787"/>
      <c r="F3" s="787"/>
      <c r="G3" s="787"/>
      <c r="H3" s="787"/>
      <c r="I3" s="787"/>
      <c r="J3" s="787"/>
      <c r="K3" s="788"/>
    </row>
    <row r="4" ht="6.75" customHeight="1" thickBot="1">
      <c r="I4" s="492"/>
    </row>
    <row r="5" spans="1:11" ht="12.75">
      <c r="A5" s="790" t="s">
        <v>782</v>
      </c>
      <c r="B5" s="791"/>
      <c r="C5" s="777">
        <v>2007</v>
      </c>
      <c r="D5" s="778"/>
      <c r="E5" s="779"/>
      <c r="F5" s="777">
        <v>2008</v>
      </c>
      <c r="G5" s="778"/>
      <c r="H5" s="779"/>
      <c r="I5" s="777">
        <v>2009</v>
      </c>
      <c r="J5" s="778"/>
      <c r="K5" s="779"/>
    </row>
    <row r="6" spans="1:11" ht="28.5" customHeight="1">
      <c r="A6" s="792"/>
      <c r="B6" s="793"/>
      <c r="C6" s="495" t="s">
        <v>689</v>
      </c>
      <c r="D6" s="207" t="s">
        <v>659</v>
      </c>
      <c r="E6" s="496" t="s">
        <v>3</v>
      </c>
      <c r="F6" s="495" t="s">
        <v>689</v>
      </c>
      <c r="G6" s="207" t="s">
        <v>659</v>
      </c>
      <c r="H6" s="505" t="s">
        <v>3</v>
      </c>
      <c r="I6" s="495" t="s">
        <v>689</v>
      </c>
      <c r="J6" s="207" t="s">
        <v>659</v>
      </c>
      <c r="K6" s="505" t="s">
        <v>3</v>
      </c>
    </row>
    <row r="7" spans="1:11" ht="23.25" customHeight="1">
      <c r="A7" s="780" t="s">
        <v>233</v>
      </c>
      <c r="B7" s="509" t="s">
        <v>726</v>
      </c>
      <c r="C7" s="507">
        <f>C8+C9</f>
        <v>68.829578</v>
      </c>
      <c r="D7" s="508"/>
      <c r="E7" s="493"/>
      <c r="F7" s="497">
        <f>F8+F9</f>
        <v>75.14699999999999</v>
      </c>
      <c r="G7" s="207"/>
      <c r="H7" s="498"/>
      <c r="I7" s="497">
        <f>I8+I9</f>
        <v>72.211</v>
      </c>
      <c r="J7" s="207"/>
      <c r="K7" s="498"/>
    </row>
    <row r="8" spans="1:11" ht="18" customHeight="1">
      <c r="A8" s="781"/>
      <c r="B8" s="510" t="s">
        <v>156</v>
      </c>
      <c r="C8" s="494">
        <v>39.117965</v>
      </c>
      <c r="D8" s="209"/>
      <c r="E8" s="501">
        <f>IF(C8=0,0,C8/C7)</f>
        <v>0.5683307400199373</v>
      </c>
      <c r="F8" s="499">
        <v>43.257</v>
      </c>
      <c r="G8" s="208"/>
      <c r="H8" s="501">
        <f>IF(F8=0,0,F8/F7)</f>
        <v>0.575631761746976</v>
      </c>
      <c r="I8" s="499">
        <v>40.339</v>
      </c>
      <c r="J8" s="208"/>
      <c r="K8" s="501">
        <f>IF(I8=0,0,I8/I7)</f>
        <v>0.558626802010774</v>
      </c>
    </row>
    <row r="9" spans="1:11" ht="21" customHeight="1">
      <c r="A9" s="782"/>
      <c r="B9" s="510" t="s">
        <v>157</v>
      </c>
      <c r="C9" s="494">
        <v>29.711613</v>
      </c>
      <c r="D9" s="209"/>
      <c r="E9" s="501">
        <f>IF(C9=0,0,C9/C7)</f>
        <v>0.43166925998006267</v>
      </c>
      <c r="F9" s="499">
        <v>31.89</v>
      </c>
      <c r="G9" s="208"/>
      <c r="H9" s="501">
        <f>IF(F9=0,0,F9/F7)</f>
        <v>0.4243682382530241</v>
      </c>
      <c r="I9" s="499">
        <v>31.872</v>
      </c>
      <c r="J9" s="208"/>
      <c r="K9" s="501">
        <f>IF(I9=0,0,I9/I7)</f>
        <v>0.44137319798922603</v>
      </c>
    </row>
    <row r="10" spans="1:11" ht="24.75" customHeight="1">
      <c r="A10" s="780" t="s">
        <v>234</v>
      </c>
      <c r="B10" s="509" t="s">
        <v>726</v>
      </c>
      <c r="C10" s="500">
        <f>C11+C12</f>
        <v>4.196007</v>
      </c>
      <c r="D10" s="434">
        <f>D11+D12</f>
        <v>0.8300000000000001</v>
      </c>
      <c r="E10" s="501"/>
      <c r="F10" s="500">
        <f>F11+F12</f>
        <v>4.414</v>
      </c>
      <c r="G10" s="434">
        <f>G11+G12</f>
        <v>0.799</v>
      </c>
      <c r="H10" s="501"/>
      <c r="I10" s="500">
        <f>I11+I12</f>
        <v>4.183</v>
      </c>
      <c r="J10" s="434">
        <f>J11+J12</f>
        <v>1.099</v>
      </c>
      <c r="K10" s="501"/>
    </row>
    <row r="11" spans="1:11" ht="16.5" customHeight="1">
      <c r="A11" s="781"/>
      <c r="B11" s="510" t="s">
        <v>156</v>
      </c>
      <c r="C11" s="499">
        <v>0.95447</v>
      </c>
      <c r="D11" s="209">
        <v>0.189</v>
      </c>
      <c r="E11" s="501">
        <f>IF(C8=0,0,C11/C8)</f>
        <v>0.024399786645343133</v>
      </c>
      <c r="F11" s="499">
        <v>0.96</v>
      </c>
      <c r="G11" s="209">
        <v>0.16</v>
      </c>
      <c r="H11" s="501">
        <f>IF(F8=0,0,F11/F8)</f>
        <v>0.02219293987100354</v>
      </c>
      <c r="I11" s="499">
        <v>0.843</v>
      </c>
      <c r="J11" s="209">
        <v>0.221</v>
      </c>
      <c r="K11" s="501">
        <f>IF(I8=0,0,I11/I8)</f>
        <v>0.020897890379037654</v>
      </c>
    </row>
    <row r="12" spans="1:11" ht="18" customHeight="1">
      <c r="A12" s="782"/>
      <c r="B12" s="510" t="s">
        <v>157</v>
      </c>
      <c r="C12" s="499">
        <v>3.241537</v>
      </c>
      <c r="D12" s="209">
        <v>0.641</v>
      </c>
      <c r="E12" s="501">
        <f>IF(C9=0,0,C12/C9)</f>
        <v>0.10910000073035415</v>
      </c>
      <c r="F12" s="499">
        <v>3.454</v>
      </c>
      <c r="G12" s="209">
        <v>0.639</v>
      </c>
      <c r="H12" s="501">
        <f>IF(F9=0,0,F12/F9)</f>
        <v>0.10830981498902478</v>
      </c>
      <c r="I12" s="499">
        <v>3.34</v>
      </c>
      <c r="J12" s="209">
        <v>0.878</v>
      </c>
      <c r="K12" s="501">
        <f>IF(I9=0,0,I12/I9)</f>
        <v>0.10479417670682731</v>
      </c>
    </row>
    <row r="13" spans="1:11" ht="22.5" customHeight="1">
      <c r="A13" s="780" t="s">
        <v>660</v>
      </c>
      <c r="B13" s="509" t="s">
        <v>726</v>
      </c>
      <c r="C13" s="500">
        <f>C14+C15</f>
        <v>-0.267</v>
      </c>
      <c r="D13" s="434">
        <f>D14+D15</f>
        <v>-0.053</v>
      </c>
      <c r="E13" s="501"/>
      <c r="F13" s="500">
        <f>F14+F15</f>
        <v>-0.156</v>
      </c>
      <c r="G13" s="434">
        <f>G14+G15</f>
        <v>0.119</v>
      </c>
      <c r="H13" s="501"/>
      <c r="I13" s="500">
        <f>I14+I15</f>
        <v>0.097</v>
      </c>
      <c r="J13" s="434">
        <f>J14+J15</f>
        <v>0.025</v>
      </c>
      <c r="K13" s="501"/>
    </row>
    <row r="14" spans="1:11" ht="12.75" customHeight="1">
      <c r="A14" s="781"/>
      <c r="B14" s="510" t="s">
        <v>156</v>
      </c>
      <c r="C14" s="506"/>
      <c r="D14" s="208"/>
      <c r="E14" s="501">
        <f>IF(C8=0,0,C14/C8)</f>
        <v>0</v>
      </c>
      <c r="F14" s="499"/>
      <c r="G14" s="208"/>
      <c r="H14" s="501">
        <f>IF(F8=0,0,F14/F8)</f>
        <v>0</v>
      </c>
      <c r="I14" s="499">
        <v>0</v>
      </c>
      <c r="J14" s="209">
        <v>0</v>
      </c>
      <c r="K14" s="501">
        <f>IF(I8=0,0,I14/I8)</f>
        <v>0</v>
      </c>
    </row>
    <row r="15" spans="1:11" ht="17.25" customHeight="1" thickBot="1">
      <c r="A15" s="785"/>
      <c r="B15" s="511" t="s">
        <v>157</v>
      </c>
      <c r="C15" s="502">
        <v>-0.267</v>
      </c>
      <c r="D15" s="503">
        <v>-0.053</v>
      </c>
      <c r="E15" s="504">
        <f>IF(C9=0,0,C15/C9)</f>
        <v>-0.008986385222505423</v>
      </c>
      <c r="F15" s="502">
        <v>-0.156</v>
      </c>
      <c r="G15" s="503">
        <v>0.119</v>
      </c>
      <c r="H15" s="504">
        <f>IF(F9=0,0,F15/F9)</f>
        <v>-0.004891815616180621</v>
      </c>
      <c r="I15" s="502">
        <v>0.097</v>
      </c>
      <c r="J15" s="503">
        <v>0.025</v>
      </c>
      <c r="K15" s="504">
        <f>IF(I9=0,0,I15/I9)</f>
        <v>0.0030434236947791166</v>
      </c>
    </row>
    <row r="16" ht="18" customHeight="1" thickBot="1"/>
    <row r="17" spans="1:11" ht="12.75">
      <c r="A17" s="790" t="s">
        <v>782</v>
      </c>
      <c r="B17" s="791"/>
      <c r="C17" s="777">
        <v>2010</v>
      </c>
      <c r="D17" s="778"/>
      <c r="E17" s="779"/>
      <c r="F17" s="777">
        <v>2011</v>
      </c>
      <c r="G17" s="778"/>
      <c r="H17" s="779"/>
      <c r="I17" s="777">
        <v>2012</v>
      </c>
      <c r="J17" s="778"/>
      <c r="K17" s="779"/>
    </row>
    <row r="18" spans="1:11" ht="26.25" customHeight="1">
      <c r="A18" s="792"/>
      <c r="B18" s="793"/>
      <c r="C18" s="495" t="s">
        <v>689</v>
      </c>
      <c r="D18" s="207" t="s">
        <v>659</v>
      </c>
      <c r="E18" s="505" t="s">
        <v>3</v>
      </c>
      <c r="F18" s="495" t="s">
        <v>689</v>
      </c>
      <c r="G18" s="207" t="s">
        <v>659</v>
      </c>
      <c r="H18" s="505" t="s">
        <v>3</v>
      </c>
      <c r="I18" s="495" t="s">
        <v>689</v>
      </c>
      <c r="J18" s="207" t="s">
        <v>659</v>
      </c>
      <c r="K18" s="505" t="s">
        <v>3</v>
      </c>
    </row>
    <row r="19" spans="1:11" ht="24" customHeight="1">
      <c r="A19" s="780" t="s">
        <v>233</v>
      </c>
      <c r="B19" s="509" t="s">
        <v>726</v>
      </c>
      <c r="C19" s="497">
        <f>C20+C21</f>
        <v>70.658</v>
      </c>
      <c r="D19" s="207"/>
      <c r="E19" s="498"/>
      <c r="F19" s="497">
        <f>F20+F21</f>
        <v>68.028</v>
      </c>
      <c r="G19" s="207"/>
      <c r="H19" s="498"/>
      <c r="I19" s="497">
        <f>I20+I21</f>
        <v>70.032</v>
      </c>
      <c r="J19" s="207"/>
      <c r="K19" s="498"/>
    </row>
    <row r="20" spans="1:11" ht="18" customHeight="1">
      <c r="A20" s="781"/>
      <c r="B20" s="510" t="s">
        <v>156</v>
      </c>
      <c r="C20" s="499">
        <v>39.958</v>
      </c>
      <c r="D20" s="208"/>
      <c r="E20" s="501">
        <f>IF(C21=0,0,C20/C19)</f>
        <v>0.565512751563871</v>
      </c>
      <c r="F20" s="499">
        <v>39.201</v>
      </c>
      <c r="G20" s="208"/>
      <c r="H20" s="501">
        <f>IF(F20=0,0,F20/F19)</f>
        <v>0.5762480155230199</v>
      </c>
      <c r="I20" s="499">
        <v>40.052</v>
      </c>
      <c r="J20" s="208"/>
      <c r="K20" s="501">
        <f>IF(I20=0,0,I20/I19)</f>
        <v>0.571909984007311</v>
      </c>
    </row>
    <row r="21" spans="1:22" ht="20.25" customHeight="1">
      <c r="A21" s="782"/>
      <c r="B21" s="510" t="s">
        <v>157</v>
      </c>
      <c r="C21" s="499">
        <v>30.7</v>
      </c>
      <c r="D21" s="208"/>
      <c r="E21" s="501">
        <f>IF(C21=0,0,C21/C19)</f>
        <v>0.43448724843612896</v>
      </c>
      <c r="F21" s="499">
        <v>28.827</v>
      </c>
      <c r="G21" s="208"/>
      <c r="H21" s="501">
        <f>IF(F21=0,0,F21/F19)</f>
        <v>0.42375198447698004</v>
      </c>
      <c r="I21" s="499">
        <v>29.98</v>
      </c>
      <c r="J21" s="208"/>
      <c r="K21" s="501">
        <f>IF(I21=0,0,I21/I19)</f>
        <v>0.4280900159926891</v>
      </c>
      <c r="V21" s="212"/>
    </row>
    <row r="22" spans="1:22" ht="23.25" customHeight="1">
      <c r="A22" s="780" t="s">
        <v>234</v>
      </c>
      <c r="B22" s="509" t="s">
        <v>726</v>
      </c>
      <c r="C22" s="500">
        <f>C23+C24</f>
        <v>4.189</v>
      </c>
      <c r="D22" s="435">
        <f>D23+D24</f>
        <v>1.238</v>
      </c>
      <c r="E22" s="501"/>
      <c r="F22" s="500">
        <f>F23+F24</f>
        <v>3.9800000000000004</v>
      </c>
      <c r="G22" s="435">
        <f>G23+G24</f>
        <v>1.349</v>
      </c>
      <c r="H22" s="501"/>
      <c r="I22" s="500">
        <f>I23+I24</f>
        <v>4.213</v>
      </c>
      <c r="J22" s="435">
        <f>J23+J24</f>
        <v>2.9650000000000003</v>
      </c>
      <c r="K22" s="501"/>
      <c r="V22" s="212"/>
    </row>
    <row r="23" spans="1:11" ht="16.5" customHeight="1">
      <c r="A23" s="781"/>
      <c r="B23" s="510" t="s">
        <v>156</v>
      </c>
      <c r="C23" s="499">
        <v>0.883</v>
      </c>
      <c r="D23" s="209">
        <v>0.261</v>
      </c>
      <c r="E23" s="501">
        <f>IF(C20=0,0,C23/C20)</f>
        <v>0.022098203113268933</v>
      </c>
      <c r="F23" s="499">
        <v>0.873</v>
      </c>
      <c r="G23" s="209">
        <v>0.295</v>
      </c>
      <c r="H23" s="501">
        <f>IF(F20=0,0,F23/F20)</f>
        <v>0.022269840055100635</v>
      </c>
      <c r="I23" s="499">
        <v>0.915</v>
      </c>
      <c r="J23" s="209">
        <v>0.644</v>
      </c>
      <c r="K23" s="501">
        <f>IF(I20=0,0,I23/I20)</f>
        <v>0.022845301108558876</v>
      </c>
    </row>
    <row r="24" spans="1:11" ht="16.5" customHeight="1">
      <c r="A24" s="782"/>
      <c r="B24" s="510" t="s">
        <v>157</v>
      </c>
      <c r="C24" s="499">
        <v>3.306</v>
      </c>
      <c r="D24" s="209">
        <v>0.977</v>
      </c>
      <c r="E24" s="501">
        <f>IF(C21=0,0,C24/C21)</f>
        <v>0.10768729641693811</v>
      </c>
      <c r="F24" s="499">
        <v>3.107</v>
      </c>
      <c r="G24" s="209">
        <v>1.054</v>
      </c>
      <c r="H24" s="501">
        <f>IF(F21=0,0,F24/F21)</f>
        <v>0.10778089985083429</v>
      </c>
      <c r="I24" s="499">
        <v>3.298</v>
      </c>
      <c r="J24" s="209">
        <v>2.321</v>
      </c>
      <c r="K24" s="501">
        <f>IF(I21=0,0,I24/I21)</f>
        <v>0.11000667111407605</v>
      </c>
    </row>
    <row r="25" spans="1:11" ht="23.25" customHeight="1">
      <c r="A25" s="780" t="s">
        <v>660</v>
      </c>
      <c r="B25" s="509" t="s">
        <v>726</v>
      </c>
      <c r="C25" s="500">
        <f>C26+C27</f>
        <v>-0.0583</v>
      </c>
      <c r="D25" s="435">
        <f>D26+D27</f>
        <v>0.017</v>
      </c>
      <c r="E25" s="501"/>
      <c r="F25" s="500">
        <f>F26+F27</f>
        <v>-0.015</v>
      </c>
      <c r="G25" s="435">
        <f>G26+G27</f>
        <v>0.01</v>
      </c>
      <c r="H25" s="501"/>
      <c r="I25" s="500">
        <f>I26+I27</f>
        <v>-0.04</v>
      </c>
      <c r="J25" s="435">
        <f>J26+J27</f>
        <v>-0.028</v>
      </c>
      <c r="K25" s="501"/>
    </row>
    <row r="26" spans="1:11" ht="15" customHeight="1">
      <c r="A26" s="781"/>
      <c r="B26" s="510" t="s">
        <v>156</v>
      </c>
      <c r="C26" s="506">
        <v>0</v>
      </c>
      <c r="D26" s="208">
        <v>0</v>
      </c>
      <c r="E26" s="501">
        <f>IF(C20=0,0,C26/C20)</f>
        <v>0</v>
      </c>
      <c r="F26" s="506"/>
      <c r="G26" s="208"/>
      <c r="H26" s="501">
        <f>IF(F20=0,0,F26/F20)</f>
        <v>0</v>
      </c>
      <c r="I26" s="506"/>
      <c r="J26" s="208"/>
      <c r="K26" s="501">
        <f>IF(I20=0,0,I26/I20)</f>
        <v>0</v>
      </c>
    </row>
    <row r="27" spans="1:11" ht="19.5" customHeight="1" thickBot="1">
      <c r="A27" s="785"/>
      <c r="B27" s="511" t="s">
        <v>157</v>
      </c>
      <c r="C27" s="502">
        <v>-0.0583</v>
      </c>
      <c r="D27" s="503">
        <v>0.017</v>
      </c>
      <c r="E27" s="504">
        <f>IF(C21=0,0,C27/C21)</f>
        <v>-0.0018990228013029316</v>
      </c>
      <c r="F27" s="502">
        <v>-0.015</v>
      </c>
      <c r="G27" s="503">
        <v>0.01</v>
      </c>
      <c r="H27" s="504">
        <f>IF(F21=0,0,F27/F21)</f>
        <v>-0.0005203455094182536</v>
      </c>
      <c r="I27" s="502">
        <v>-0.04</v>
      </c>
      <c r="J27" s="503">
        <v>-0.028</v>
      </c>
      <c r="K27" s="504">
        <f>IF(I21=0,0,I27/I21)</f>
        <v>-0.0013342228152101402</v>
      </c>
    </row>
    <row r="28" ht="21" customHeight="1"/>
    <row r="29" spans="1:11" ht="27.75" customHeight="1">
      <c r="A29" s="783"/>
      <c r="B29" s="784"/>
      <c r="C29" s="784"/>
      <c r="D29" s="784"/>
      <c r="E29" s="784"/>
      <c r="F29" s="784"/>
      <c r="G29" s="784"/>
      <c r="H29" s="784"/>
      <c r="K29" s="113">
        <v>23</v>
      </c>
    </row>
    <row r="30" ht="54.75" customHeight="1"/>
  </sheetData>
  <mergeCells count="17">
    <mergeCell ref="I5:K5"/>
    <mergeCell ref="I17:K17"/>
    <mergeCell ref="A3:K3"/>
    <mergeCell ref="A1:K1"/>
    <mergeCell ref="C5:E5"/>
    <mergeCell ref="A5:B6"/>
    <mergeCell ref="C17:E17"/>
    <mergeCell ref="A17:B18"/>
    <mergeCell ref="A10:A12"/>
    <mergeCell ref="A13:A15"/>
    <mergeCell ref="F5:H5"/>
    <mergeCell ref="A7:A9"/>
    <mergeCell ref="A29:H29"/>
    <mergeCell ref="A22:A24"/>
    <mergeCell ref="A25:A27"/>
    <mergeCell ref="F17:H17"/>
    <mergeCell ref="A19:A21"/>
  </mergeCells>
  <printOptions/>
  <pageMargins left="0.53" right="0.16" top="0.83" bottom="1" header="0.5" footer="0.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L28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2.75390625" style="0" customWidth="1"/>
    <col min="4" max="4" width="12.00390625" style="0" customWidth="1"/>
    <col min="5" max="5" width="11.625" style="0" customWidth="1"/>
    <col min="6" max="6" width="13.75390625" style="0" customWidth="1"/>
    <col min="7" max="7" width="14.00390625" style="0" customWidth="1"/>
    <col min="8" max="10" width="13.625" style="0" customWidth="1"/>
    <col min="11" max="11" width="12.625" style="0" customWidth="1"/>
    <col min="12" max="12" width="13.75390625" style="0" customWidth="1"/>
  </cols>
  <sheetData>
    <row r="1" spans="1:12" ht="27.75" customHeight="1">
      <c r="A1" s="647" t="s">
        <v>215</v>
      </c>
      <c r="B1" s="647"/>
      <c r="C1" s="647"/>
      <c r="D1" s="647"/>
      <c r="E1" s="647"/>
      <c r="F1" s="647"/>
      <c r="G1" s="647"/>
      <c r="H1" s="647"/>
      <c r="I1" s="647"/>
      <c r="J1" s="647"/>
      <c r="K1" s="647"/>
      <c r="L1" s="647"/>
    </row>
    <row r="2" spans="1:12" s="42" customFormat="1" ht="130.5" customHeight="1">
      <c r="A2" s="2" t="s">
        <v>0</v>
      </c>
      <c r="B2" s="2" t="s">
        <v>210</v>
      </c>
      <c r="C2" s="2" t="s">
        <v>758</v>
      </c>
      <c r="D2" s="2" t="s">
        <v>211</v>
      </c>
      <c r="E2" s="437" t="s">
        <v>727</v>
      </c>
      <c r="F2" s="3" t="s">
        <v>731</v>
      </c>
      <c r="G2" s="437" t="s">
        <v>728</v>
      </c>
      <c r="H2" s="2" t="s">
        <v>212</v>
      </c>
      <c r="I2" s="437" t="s">
        <v>729</v>
      </c>
      <c r="J2" s="437" t="s">
        <v>730</v>
      </c>
      <c r="K2" s="2" t="s">
        <v>65</v>
      </c>
      <c r="L2" s="2" t="s">
        <v>213</v>
      </c>
    </row>
    <row r="3" spans="1:12" ht="12.75">
      <c r="A3" s="99">
        <v>1</v>
      </c>
      <c r="B3" s="46">
        <v>2</v>
      </c>
      <c r="C3" s="46">
        <v>3</v>
      </c>
      <c r="D3" s="46">
        <v>4</v>
      </c>
      <c r="E3" s="46">
        <v>5</v>
      </c>
      <c r="F3" s="46">
        <v>6</v>
      </c>
      <c r="G3" s="46">
        <v>7</v>
      </c>
      <c r="H3" s="487" t="s">
        <v>759</v>
      </c>
      <c r="I3" s="46">
        <v>9</v>
      </c>
      <c r="J3" s="46">
        <v>10</v>
      </c>
      <c r="K3" s="46">
        <v>11</v>
      </c>
      <c r="L3" s="46">
        <v>12</v>
      </c>
    </row>
    <row r="4" spans="1:12" ht="12.75">
      <c r="A4" s="53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2.75">
      <c r="A5" s="53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2.7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10" spans="1:8" ht="15">
      <c r="A10" s="439" t="s">
        <v>732</v>
      </c>
      <c r="B10" s="439"/>
      <c r="C10" s="440"/>
      <c r="D10" s="441" t="s">
        <v>733</v>
      </c>
      <c r="E10" s="441"/>
      <c r="F10" s="441"/>
      <c r="G10" s="488" t="s">
        <v>738</v>
      </c>
      <c r="H10" s="441"/>
    </row>
    <row r="11" spans="1:8" ht="15">
      <c r="A11" s="442" t="s">
        <v>734</v>
      </c>
      <c r="B11" s="442"/>
      <c r="C11" s="443"/>
      <c r="D11" s="441" t="s">
        <v>735</v>
      </c>
      <c r="E11" s="441"/>
      <c r="F11" s="441"/>
      <c r="G11" s="441" t="s">
        <v>505</v>
      </c>
      <c r="H11" s="441"/>
    </row>
    <row r="12" spans="1:8" ht="12.75">
      <c r="A12" s="444"/>
      <c r="B12" s="444"/>
      <c r="C12" s="440"/>
      <c r="D12" s="440"/>
      <c r="E12" s="440"/>
      <c r="F12" s="440"/>
      <c r="G12" s="440"/>
      <c r="H12" s="440"/>
    </row>
    <row r="13" spans="1:8" ht="12.75">
      <c r="A13" s="648" t="s">
        <v>798</v>
      </c>
      <c r="B13" s="648"/>
      <c r="C13" s="648"/>
      <c r="D13" s="648"/>
      <c r="E13" s="445"/>
      <c r="F13" s="440"/>
      <c r="G13" s="440"/>
      <c r="H13" s="440"/>
    </row>
    <row r="14" spans="1:8" ht="12.75">
      <c r="A14" s="446"/>
      <c r="B14" s="446"/>
      <c r="C14" s="440"/>
      <c r="D14" s="440"/>
      <c r="E14" s="440"/>
      <c r="F14" s="440"/>
      <c r="G14" s="440"/>
      <c r="H14" s="440"/>
    </row>
    <row r="15" spans="1:8" ht="12.75">
      <c r="A15" s="446" t="s">
        <v>506</v>
      </c>
      <c r="B15" s="446"/>
      <c r="C15" s="440"/>
      <c r="D15" s="440"/>
      <c r="E15" s="440"/>
      <c r="F15" s="440"/>
      <c r="G15" s="440"/>
      <c r="H15" s="440"/>
    </row>
    <row r="16" spans="1:8" ht="12.75">
      <c r="A16" s="113"/>
      <c r="B16" s="113"/>
      <c r="C16" s="113"/>
      <c r="D16" s="113"/>
      <c r="E16" s="113"/>
      <c r="F16" s="113"/>
      <c r="G16" s="113"/>
      <c r="H16" s="113"/>
    </row>
    <row r="17" spans="1:8" ht="12.75">
      <c r="A17" s="113"/>
      <c r="B17" s="113"/>
      <c r="C17" s="113"/>
      <c r="D17" s="113"/>
      <c r="E17" s="113"/>
      <c r="F17" s="113"/>
      <c r="G17" s="113"/>
      <c r="H17" s="113"/>
    </row>
    <row r="18" spans="1:8" ht="15">
      <c r="A18" s="439" t="s">
        <v>737</v>
      </c>
      <c r="B18" s="439"/>
      <c r="C18" s="440"/>
      <c r="D18" s="441" t="s">
        <v>733</v>
      </c>
      <c r="E18" s="441"/>
      <c r="F18" s="441"/>
      <c r="G18" s="488" t="s">
        <v>760</v>
      </c>
      <c r="H18" s="441"/>
    </row>
    <row r="19" spans="1:8" ht="15">
      <c r="A19" s="442" t="s">
        <v>734</v>
      </c>
      <c r="B19" s="442"/>
      <c r="C19" s="443"/>
      <c r="D19" s="441" t="s">
        <v>735</v>
      </c>
      <c r="E19" s="441"/>
      <c r="F19" s="441"/>
      <c r="G19" s="441" t="s">
        <v>505</v>
      </c>
      <c r="H19" s="441"/>
    </row>
    <row r="20" spans="1:8" ht="12.75">
      <c r="A20" s="444"/>
      <c r="B20" s="444"/>
      <c r="C20" s="440"/>
      <c r="D20" s="440"/>
      <c r="E20" s="440"/>
      <c r="F20" s="440"/>
      <c r="G20" s="440"/>
      <c r="H20" s="440"/>
    </row>
    <row r="21" spans="1:8" ht="12.75">
      <c r="A21" s="648" t="s">
        <v>798</v>
      </c>
      <c r="B21" s="648"/>
      <c r="C21" s="648"/>
      <c r="D21" s="648"/>
      <c r="E21" s="445"/>
      <c r="F21" s="440"/>
      <c r="G21" s="440"/>
      <c r="H21" s="440"/>
    </row>
    <row r="28" ht="12.75">
      <c r="L28">
        <v>2</v>
      </c>
    </row>
  </sheetData>
  <mergeCells count="3">
    <mergeCell ref="A1:L1"/>
    <mergeCell ref="A13:D13"/>
    <mergeCell ref="A21:D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"/>
  <dimension ref="A1:K52"/>
  <sheetViews>
    <sheetView workbookViewId="0" topLeftCell="A1">
      <pane ySplit="1695" topLeftCell="BM4" activePane="bottomLeft" state="split"/>
      <selection pane="topLeft" activeCell="G4" sqref="G4"/>
      <selection pane="bottomLeft" activeCell="J3" sqref="J3"/>
    </sheetView>
  </sheetViews>
  <sheetFormatPr defaultColWidth="9.00390625" defaultRowHeight="12.75"/>
  <cols>
    <col min="1" max="1" width="6.125" style="171" customWidth="1"/>
    <col min="2" max="2" width="25.625" style="171" customWidth="1"/>
    <col min="3" max="3" width="16.875" style="171" customWidth="1"/>
    <col min="4" max="4" width="17.00390625" style="171" customWidth="1"/>
    <col min="5" max="5" width="17.25390625" style="171" customWidth="1"/>
    <col min="6" max="6" width="16.875" style="171" customWidth="1"/>
    <col min="7" max="7" width="16.75390625" style="171" customWidth="1"/>
    <col min="8" max="16384" width="9.125" style="171" customWidth="1"/>
  </cols>
  <sheetData>
    <row r="1" spans="1:7" s="138" customFormat="1" ht="18.75" customHeight="1">
      <c r="A1" s="798" t="str">
        <f>CONCATENATE("4.10. Загальна характеристика ліцензіата  ",'Титульна сторінка'!B4)</f>
        <v>4.10. Загальна характеристика ліцензіата  ТзОВ "Енергія - Новий Розділ"</v>
      </c>
      <c r="B1" s="799"/>
      <c r="C1" s="799"/>
      <c r="D1" s="799"/>
      <c r="E1" s="799"/>
      <c r="F1" s="799"/>
      <c r="G1" s="800"/>
    </row>
    <row r="2" spans="1:7" s="138" customFormat="1" ht="15" customHeight="1">
      <c r="A2" s="801" t="s">
        <v>172</v>
      </c>
      <c r="B2" s="802"/>
      <c r="C2" s="802"/>
      <c r="D2" s="802"/>
      <c r="E2" s="802"/>
      <c r="F2" s="802"/>
      <c r="G2" s="803"/>
    </row>
    <row r="3" spans="1:7" s="138" customFormat="1" ht="15" customHeight="1">
      <c r="A3" s="804" t="s">
        <v>0</v>
      </c>
      <c r="B3" s="804" t="s">
        <v>173</v>
      </c>
      <c r="C3" s="806" t="s">
        <v>174</v>
      </c>
      <c r="D3" s="807"/>
      <c r="E3" s="807"/>
      <c r="F3" s="807"/>
      <c r="G3" s="808"/>
    </row>
    <row r="4" spans="1:7" s="138" customFormat="1" ht="13.5" customHeight="1">
      <c r="A4" s="805"/>
      <c r="B4" s="805"/>
      <c r="C4" s="126">
        <v>2008</v>
      </c>
      <c r="D4" s="126">
        <v>2009</v>
      </c>
      <c r="E4" s="126">
        <v>2010</v>
      </c>
      <c r="F4" s="126">
        <v>2011</v>
      </c>
      <c r="G4" s="180">
        <v>2012</v>
      </c>
    </row>
    <row r="5" spans="1:7" s="163" customFormat="1" ht="39.75">
      <c r="A5" s="134">
        <v>1</v>
      </c>
      <c r="B5" s="162" t="s">
        <v>625</v>
      </c>
      <c r="C5" s="145">
        <v>44</v>
      </c>
      <c r="D5" s="145">
        <v>44</v>
      </c>
      <c r="E5" s="145">
        <v>44</v>
      </c>
      <c r="F5" s="145">
        <v>44</v>
      </c>
      <c r="G5" s="145">
        <v>44</v>
      </c>
    </row>
    <row r="6" spans="1:8" s="138" customFormat="1" ht="25.5">
      <c r="A6" s="794">
        <v>2</v>
      </c>
      <c r="B6" s="162" t="s">
        <v>175</v>
      </c>
      <c r="C6" s="164">
        <v>9561</v>
      </c>
      <c r="D6" s="164">
        <v>9573</v>
      </c>
      <c r="E6" s="164">
        <v>9585</v>
      </c>
      <c r="F6" s="164">
        <v>9679</v>
      </c>
      <c r="G6" s="164">
        <v>9730</v>
      </c>
      <c r="H6" s="163"/>
    </row>
    <row r="7" spans="1:8" s="138" customFormat="1" ht="25.5">
      <c r="A7" s="795"/>
      <c r="B7" s="165" t="s">
        <v>561</v>
      </c>
      <c r="C7" s="164">
        <v>9559</v>
      </c>
      <c r="D7" s="164">
        <v>9569</v>
      </c>
      <c r="E7" s="164">
        <v>9581</v>
      </c>
      <c r="F7" s="164">
        <v>9675</v>
      </c>
      <c r="G7" s="164">
        <v>9726</v>
      </c>
      <c r="H7" s="163"/>
    </row>
    <row r="8" spans="1:8" s="138" customFormat="1" ht="25.5">
      <c r="A8" s="796"/>
      <c r="B8" s="166" t="s">
        <v>176</v>
      </c>
      <c r="C8" s="164">
        <v>9241</v>
      </c>
      <c r="D8" s="164">
        <v>9248</v>
      </c>
      <c r="E8" s="164">
        <v>9292</v>
      </c>
      <c r="F8" s="164">
        <v>9390</v>
      </c>
      <c r="G8" s="164">
        <v>9431</v>
      </c>
      <c r="H8" s="163"/>
    </row>
    <row r="9" spans="1:7" s="163" customFormat="1" ht="25.5">
      <c r="A9" s="794">
        <v>3</v>
      </c>
      <c r="B9" s="162" t="s">
        <v>177</v>
      </c>
      <c r="C9" s="141">
        <f>SUM(C10,C15)</f>
        <v>205.41</v>
      </c>
      <c r="D9" s="141">
        <f>SUM(D10,D15)</f>
        <v>206.41</v>
      </c>
      <c r="E9" s="141">
        <f>SUM(E10,E15)</f>
        <v>207.41</v>
      </c>
      <c r="F9" s="141">
        <f>SUM(F10,F15)</f>
        <v>207.41</v>
      </c>
      <c r="G9" s="141">
        <f>SUM(G10,G15)</f>
        <v>207.41</v>
      </c>
    </row>
    <row r="10" spans="1:7" s="163" customFormat="1" ht="15" customHeight="1">
      <c r="A10" s="795"/>
      <c r="B10" s="165" t="s">
        <v>178</v>
      </c>
      <c r="C10" s="141">
        <f>SUM(C11:C14)</f>
        <v>75.58000000000001</v>
      </c>
      <c r="D10" s="141">
        <f>SUM(D11:D14)</f>
        <v>76.58000000000001</v>
      </c>
      <c r="E10" s="141">
        <f>SUM(E11:E14)</f>
        <v>77.58000000000001</v>
      </c>
      <c r="F10" s="141">
        <f>SUM(F11:F14)</f>
        <v>77.58000000000001</v>
      </c>
      <c r="G10" s="141">
        <f>SUM(G11:G14)</f>
        <v>77.58000000000001</v>
      </c>
    </row>
    <row r="11" spans="1:7" s="163" customFormat="1" ht="12.75">
      <c r="A11" s="795"/>
      <c r="B11" s="117" t="s">
        <v>66</v>
      </c>
      <c r="C11" s="145"/>
      <c r="D11" s="145"/>
      <c r="E11" s="145"/>
      <c r="F11" s="145"/>
      <c r="G11" s="145"/>
    </row>
    <row r="12" spans="1:11" s="163" customFormat="1" ht="12.75">
      <c r="A12" s="795"/>
      <c r="B12" s="117" t="s">
        <v>179</v>
      </c>
      <c r="C12" s="145">
        <v>8.4</v>
      </c>
      <c r="D12" s="145">
        <v>8.4</v>
      </c>
      <c r="E12" s="145">
        <v>8.4</v>
      </c>
      <c r="F12" s="145">
        <v>8.4</v>
      </c>
      <c r="G12" s="145">
        <v>8.4</v>
      </c>
      <c r="J12" s="167"/>
      <c r="K12" s="167"/>
    </row>
    <row r="13" spans="1:7" s="163" customFormat="1" ht="12.75">
      <c r="A13" s="795"/>
      <c r="B13" s="117" t="s">
        <v>180</v>
      </c>
      <c r="C13" s="145">
        <v>20.01</v>
      </c>
      <c r="D13" s="145">
        <v>20.01</v>
      </c>
      <c r="E13" s="145">
        <v>20.01</v>
      </c>
      <c r="F13" s="145">
        <v>20.01</v>
      </c>
      <c r="G13" s="145">
        <v>20.01</v>
      </c>
    </row>
    <row r="14" spans="1:10" s="163" customFormat="1" ht="12.75">
      <c r="A14" s="795"/>
      <c r="B14" s="117" t="s">
        <v>181</v>
      </c>
      <c r="C14" s="145">
        <v>47.17</v>
      </c>
      <c r="D14" s="145">
        <v>48.17</v>
      </c>
      <c r="E14" s="145">
        <v>49.17</v>
      </c>
      <c r="F14" s="145">
        <v>49.17</v>
      </c>
      <c r="G14" s="145">
        <v>49.17</v>
      </c>
      <c r="H14" s="168"/>
      <c r="I14" s="167"/>
      <c r="J14" s="167"/>
    </row>
    <row r="15" spans="1:7" s="163" customFormat="1" ht="12.75">
      <c r="A15" s="795"/>
      <c r="B15" s="117" t="s">
        <v>182</v>
      </c>
      <c r="C15" s="141">
        <f>SUM(C16:C19)</f>
        <v>129.82999999999998</v>
      </c>
      <c r="D15" s="141">
        <f>SUM(D16:D19)</f>
        <v>129.82999999999998</v>
      </c>
      <c r="E15" s="141">
        <f>SUM(E16:E19)</f>
        <v>129.82999999999998</v>
      </c>
      <c r="F15" s="141">
        <f>SUM(F16:F19)</f>
        <v>129.82999999999998</v>
      </c>
      <c r="G15" s="141">
        <f>SUM(G16:G19)</f>
        <v>129.82999999999998</v>
      </c>
    </row>
    <row r="16" spans="1:7" s="163" customFormat="1" ht="12.75">
      <c r="A16" s="795"/>
      <c r="B16" s="117" t="s">
        <v>66</v>
      </c>
      <c r="C16" s="145"/>
      <c r="D16" s="145"/>
      <c r="E16" s="145"/>
      <c r="F16" s="145"/>
      <c r="G16" s="145"/>
    </row>
    <row r="17" spans="1:7" s="163" customFormat="1" ht="12.75">
      <c r="A17" s="795"/>
      <c r="B17" s="117" t="s">
        <v>179</v>
      </c>
      <c r="C17" s="145">
        <v>2.28</v>
      </c>
      <c r="D17" s="145">
        <v>2.28</v>
      </c>
      <c r="E17" s="145">
        <v>2.28</v>
      </c>
      <c r="F17" s="145">
        <v>2.28</v>
      </c>
      <c r="G17" s="145">
        <v>2.28</v>
      </c>
    </row>
    <row r="18" spans="1:7" s="163" customFormat="1" ht="12.75">
      <c r="A18" s="795"/>
      <c r="B18" s="117" t="s">
        <v>180</v>
      </c>
      <c r="C18" s="145">
        <v>48.92</v>
      </c>
      <c r="D18" s="145">
        <v>48.92</v>
      </c>
      <c r="E18" s="145">
        <v>48.92</v>
      </c>
      <c r="F18" s="145">
        <v>48.92</v>
      </c>
      <c r="G18" s="145">
        <v>48.92</v>
      </c>
    </row>
    <row r="19" spans="1:7" s="163" customFormat="1" ht="12.75">
      <c r="A19" s="796"/>
      <c r="B19" s="117" t="s">
        <v>181</v>
      </c>
      <c r="C19" s="145">
        <v>78.63</v>
      </c>
      <c r="D19" s="145">
        <v>78.63</v>
      </c>
      <c r="E19" s="145">
        <v>78.63</v>
      </c>
      <c r="F19" s="145">
        <v>78.63</v>
      </c>
      <c r="G19" s="145">
        <v>78.63</v>
      </c>
    </row>
    <row r="20" spans="1:7" s="138" customFormat="1" ht="28.5" customHeight="1">
      <c r="A20" s="794">
        <v>4</v>
      </c>
      <c r="B20" s="162" t="s">
        <v>193</v>
      </c>
      <c r="C20" s="141">
        <f>SUM(C21:C23)</f>
        <v>81.85</v>
      </c>
      <c r="D20" s="141">
        <f>SUM(D21:D23)</f>
        <v>81.85</v>
      </c>
      <c r="E20" s="141">
        <f>SUM(E21:E23)</f>
        <v>81.85</v>
      </c>
      <c r="F20" s="141">
        <f>SUM(F21:F23)</f>
        <v>82.25</v>
      </c>
      <c r="G20" s="141">
        <f>SUM(G21:G23)</f>
        <v>82.25</v>
      </c>
    </row>
    <row r="21" spans="1:8" s="138" customFormat="1" ht="12.75">
      <c r="A21" s="795"/>
      <c r="B21" s="117" t="s">
        <v>66</v>
      </c>
      <c r="C21" s="145">
        <v>32</v>
      </c>
      <c r="D21" s="145">
        <v>32</v>
      </c>
      <c r="E21" s="145">
        <v>32</v>
      </c>
      <c r="F21" s="145">
        <v>32</v>
      </c>
      <c r="G21" s="145">
        <v>32</v>
      </c>
      <c r="H21" s="533"/>
    </row>
    <row r="22" spans="1:8" s="138" customFormat="1" ht="12.75">
      <c r="A22" s="795"/>
      <c r="B22" s="117" t="s">
        <v>179</v>
      </c>
      <c r="C22" s="145">
        <v>20</v>
      </c>
      <c r="D22" s="145">
        <v>20</v>
      </c>
      <c r="E22" s="145">
        <v>20</v>
      </c>
      <c r="F22" s="145">
        <v>20</v>
      </c>
      <c r="G22" s="145">
        <v>20</v>
      </c>
      <c r="H22" s="533"/>
    </row>
    <row r="23" spans="1:7" s="138" customFormat="1" ht="12.75">
      <c r="A23" s="796"/>
      <c r="B23" s="117" t="s">
        <v>180</v>
      </c>
      <c r="C23" s="145">
        <v>29.85</v>
      </c>
      <c r="D23" s="145">
        <v>29.85</v>
      </c>
      <c r="E23" s="145">
        <v>29.85</v>
      </c>
      <c r="F23" s="145">
        <v>30.25</v>
      </c>
      <c r="G23" s="145">
        <v>30.25</v>
      </c>
    </row>
    <row r="24" spans="1:7" s="138" customFormat="1" ht="30" customHeight="1">
      <c r="A24" s="794">
        <v>5</v>
      </c>
      <c r="B24" s="162" t="s">
        <v>183</v>
      </c>
      <c r="C24" s="164">
        <v>82</v>
      </c>
      <c r="D24" s="164">
        <v>81</v>
      </c>
      <c r="E24" s="164">
        <v>81</v>
      </c>
      <c r="F24" s="164">
        <v>81</v>
      </c>
      <c r="G24" s="164">
        <v>81</v>
      </c>
    </row>
    <row r="25" spans="1:7" s="138" customFormat="1" ht="25.5">
      <c r="A25" s="796"/>
      <c r="B25" s="165" t="s">
        <v>562</v>
      </c>
      <c r="C25" s="164">
        <v>73</v>
      </c>
      <c r="D25" s="164">
        <v>73</v>
      </c>
      <c r="E25" s="164">
        <v>73</v>
      </c>
      <c r="F25" s="164">
        <v>73</v>
      </c>
      <c r="G25" s="164">
        <v>73</v>
      </c>
    </row>
    <row r="26" spans="1:7" s="138" customFormat="1" ht="25.5">
      <c r="A26" s="134">
        <v>6</v>
      </c>
      <c r="B26" s="162" t="s">
        <v>184</v>
      </c>
      <c r="C26" s="164">
        <v>88</v>
      </c>
      <c r="D26" s="164">
        <v>88</v>
      </c>
      <c r="E26" s="164">
        <v>88</v>
      </c>
      <c r="F26" s="164">
        <v>88</v>
      </c>
      <c r="G26" s="164">
        <v>88</v>
      </c>
    </row>
    <row r="27" spans="1:7" s="138" customFormat="1" ht="25.5">
      <c r="A27" s="134">
        <v>7</v>
      </c>
      <c r="B27" s="162" t="s">
        <v>375</v>
      </c>
      <c r="C27" s="164">
        <v>1647</v>
      </c>
      <c r="D27" s="164">
        <v>2186</v>
      </c>
      <c r="E27" s="164">
        <v>2347</v>
      </c>
      <c r="F27" s="164">
        <v>2913</v>
      </c>
      <c r="G27" s="164">
        <v>3348</v>
      </c>
    </row>
    <row r="28" spans="1:7" s="138" customFormat="1" ht="25.5">
      <c r="A28" s="794">
        <v>8</v>
      </c>
      <c r="B28" s="162" t="s">
        <v>565</v>
      </c>
      <c r="C28" s="141"/>
      <c r="D28" s="141"/>
      <c r="E28" s="141"/>
      <c r="F28" s="141"/>
      <c r="G28" s="141"/>
    </row>
    <row r="29" spans="1:7" s="138" customFormat="1" ht="12.75">
      <c r="A29" s="795"/>
      <c r="B29" s="117" t="s">
        <v>185</v>
      </c>
      <c r="C29" s="145">
        <v>40.75</v>
      </c>
      <c r="D29" s="145">
        <v>40.75</v>
      </c>
      <c r="E29" s="422">
        <v>42.879</v>
      </c>
      <c r="F29" s="422">
        <v>36.006</v>
      </c>
      <c r="G29" s="422">
        <v>36.825</v>
      </c>
    </row>
    <row r="30" spans="1:7" s="138" customFormat="1" ht="12.75">
      <c r="A30" s="796"/>
      <c r="B30" s="117" t="s">
        <v>186</v>
      </c>
      <c r="C30" s="145">
        <v>39.72</v>
      </c>
      <c r="D30" s="145">
        <v>36.72</v>
      </c>
      <c r="E30" s="422">
        <v>36.502</v>
      </c>
      <c r="F30" s="422">
        <v>34.103</v>
      </c>
      <c r="G30" s="422">
        <v>32.931</v>
      </c>
    </row>
    <row r="31" spans="1:7" s="138" customFormat="1" ht="25.5">
      <c r="A31" s="134">
        <v>9</v>
      </c>
      <c r="B31" s="162" t="s">
        <v>374</v>
      </c>
      <c r="C31" s="164">
        <v>3017</v>
      </c>
      <c r="D31" s="164">
        <v>3610</v>
      </c>
      <c r="E31" s="164">
        <v>3727</v>
      </c>
      <c r="F31" s="164">
        <v>4469</v>
      </c>
      <c r="G31" s="164">
        <v>5485</v>
      </c>
    </row>
    <row r="32" spans="1:7" s="138" customFormat="1" ht="38.25">
      <c r="A32" s="134">
        <v>10</v>
      </c>
      <c r="B32" s="162" t="s">
        <v>563</v>
      </c>
      <c r="C32" s="164">
        <v>2612</v>
      </c>
      <c r="D32" s="164">
        <v>3575</v>
      </c>
      <c r="E32" s="164">
        <v>4042</v>
      </c>
      <c r="F32" s="164">
        <v>4894</v>
      </c>
      <c r="G32" s="164">
        <v>5430</v>
      </c>
    </row>
    <row r="33" spans="1:7" s="138" customFormat="1" ht="25.5">
      <c r="A33" s="794">
        <v>11</v>
      </c>
      <c r="B33" s="162" t="s">
        <v>564</v>
      </c>
      <c r="C33" s="141"/>
      <c r="D33" s="141"/>
      <c r="E33" s="141"/>
      <c r="F33" s="141"/>
      <c r="G33" s="141"/>
    </row>
    <row r="34" spans="1:7" s="138" customFormat="1" ht="12.75">
      <c r="A34" s="795"/>
      <c r="B34" s="117" t="s">
        <v>187</v>
      </c>
      <c r="C34" s="145">
        <v>31.75</v>
      </c>
      <c r="D34" s="145">
        <v>31.75</v>
      </c>
      <c r="E34" s="145">
        <v>29.449</v>
      </c>
      <c r="F34" s="145">
        <v>34.767</v>
      </c>
      <c r="G34" s="145">
        <v>36.825</v>
      </c>
    </row>
    <row r="35" spans="1:7" s="138" customFormat="1" ht="12.75">
      <c r="A35" s="796"/>
      <c r="B35" s="117" t="s">
        <v>186</v>
      </c>
      <c r="C35" s="145">
        <v>37.8</v>
      </c>
      <c r="D35" s="145">
        <v>35.14</v>
      </c>
      <c r="E35" s="145">
        <v>34.82</v>
      </c>
      <c r="F35" s="145">
        <v>34.103</v>
      </c>
      <c r="G35" s="145">
        <v>32.931</v>
      </c>
    </row>
    <row r="36" spans="1:7" s="138" customFormat="1" ht="38.25">
      <c r="A36" s="134">
        <v>12</v>
      </c>
      <c r="B36" s="162" t="s">
        <v>376</v>
      </c>
      <c r="C36" s="145">
        <v>417</v>
      </c>
      <c r="D36" s="145">
        <v>468</v>
      </c>
      <c r="E36" s="145">
        <v>518</v>
      </c>
      <c r="F36" s="145">
        <v>572</v>
      </c>
      <c r="G36" s="145">
        <v>687</v>
      </c>
    </row>
    <row r="37" spans="1:7" s="138" customFormat="1" ht="38.25">
      <c r="A37" s="134">
        <v>13</v>
      </c>
      <c r="B37" s="162" t="s">
        <v>566</v>
      </c>
      <c r="C37" s="145">
        <v>349</v>
      </c>
      <c r="D37" s="145">
        <v>431</v>
      </c>
      <c r="E37" s="145">
        <v>441</v>
      </c>
      <c r="F37" s="145">
        <v>545</v>
      </c>
      <c r="G37" s="145">
        <v>622</v>
      </c>
    </row>
    <row r="38" spans="1:7" s="138" customFormat="1" ht="12.75">
      <c r="A38" s="794">
        <v>14</v>
      </c>
      <c r="B38" s="162" t="s">
        <v>567</v>
      </c>
      <c r="C38" s="141">
        <f>C39+C40</f>
        <v>473</v>
      </c>
      <c r="D38" s="141">
        <f>D39+D40</f>
        <v>-100</v>
      </c>
      <c r="E38" s="141">
        <f>E39+E40</f>
        <v>-290</v>
      </c>
      <c r="F38" s="141">
        <f>F39+F40</f>
        <v>-398</v>
      </c>
      <c r="G38" s="141">
        <f>G39+G40</f>
        <v>120</v>
      </c>
    </row>
    <row r="39" spans="1:7" s="138" customFormat="1" ht="25.5">
      <c r="A39" s="795"/>
      <c r="B39" s="165" t="s">
        <v>188</v>
      </c>
      <c r="C39" s="145">
        <f>C31-C32</f>
        <v>405</v>
      </c>
      <c r="D39" s="145">
        <v>-137</v>
      </c>
      <c r="E39" s="145">
        <f>E31-E32</f>
        <v>-315</v>
      </c>
      <c r="F39" s="145">
        <f>F31-F32</f>
        <v>-425</v>
      </c>
      <c r="G39" s="145">
        <f>G31-G32</f>
        <v>55</v>
      </c>
    </row>
    <row r="40" spans="1:7" s="138" customFormat="1" ht="25.5">
      <c r="A40" s="796"/>
      <c r="B40" s="165" t="s">
        <v>189</v>
      </c>
      <c r="C40" s="145">
        <f>C36-C37</f>
        <v>68</v>
      </c>
      <c r="D40" s="145">
        <v>37</v>
      </c>
      <c r="E40" s="145">
        <v>25</v>
      </c>
      <c r="F40" s="145">
        <v>27</v>
      </c>
      <c r="G40" s="145">
        <v>65</v>
      </c>
    </row>
    <row r="41" spans="1:7" s="138" customFormat="1" ht="25.5">
      <c r="A41" s="134">
        <v>15</v>
      </c>
      <c r="B41" s="162" t="s">
        <v>378</v>
      </c>
      <c r="C41" s="145"/>
      <c r="D41" s="145"/>
      <c r="E41" s="145"/>
      <c r="F41" s="145"/>
      <c r="G41" s="145"/>
    </row>
    <row r="42" spans="1:7" s="138" customFormat="1" ht="26.25" customHeight="1">
      <c r="A42" s="134">
        <v>16</v>
      </c>
      <c r="B42" s="162" t="s">
        <v>377</v>
      </c>
      <c r="C42" s="145"/>
      <c r="D42" s="145"/>
      <c r="E42" s="145"/>
      <c r="F42" s="145"/>
      <c r="G42" s="145"/>
    </row>
    <row r="43" spans="1:7" s="138" customFormat="1" ht="27" customHeight="1">
      <c r="A43" s="134">
        <v>17</v>
      </c>
      <c r="B43" s="162" t="s">
        <v>190</v>
      </c>
      <c r="C43" s="143"/>
      <c r="D43" s="143"/>
      <c r="E43" s="143"/>
      <c r="F43" s="143"/>
      <c r="G43" s="143"/>
    </row>
    <row r="44" spans="1:7" s="138" customFormat="1" ht="27" customHeight="1">
      <c r="A44" s="134">
        <v>18</v>
      </c>
      <c r="B44" s="162" t="s">
        <v>191</v>
      </c>
      <c r="C44" s="143">
        <v>12.56</v>
      </c>
      <c r="D44" s="143">
        <v>12.83</v>
      </c>
      <c r="E44" s="143">
        <v>12.79</v>
      </c>
      <c r="F44" s="143">
        <v>13.01</v>
      </c>
      <c r="G44" s="143">
        <v>13.29</v>
      </c>
    </row>
    <row r="45" spans="1:7" s="138" customFormat="1" ht="15.75" customHeight="1">
      <c r="A45" s="134">
        <v>19</v>
      </c>
      <c r="B45" s="162" t="s">
        <v>192</v>
      </c>
      <c r="C45" s="143">
        <v>-0.49</v>
      </c>
      <c r="D45" s="143">
        <v>0.3</v>
      </c>
      <c r="E45" s="143">
        <v>-0.19</v>
      </c>
      <c r="F45" s="143">
        <v>-0.05</v>
      </c>
      <c r="G45" s="143">
        <v>-0.013</v>
      </c>
    </row>
    <row r="46" spans="1:7" s="138" customFormat="1" ht="25.5" customHeight="1">
      <c r="A46" s="794">
        <v>20</v>
      </c>
      <c r="B46" s="162" t="s">
        <v>232</v>
      </c>
      <c r="C46" s="169">
        <f>SUM(C47:C50)</f>
        <v>1829</v>
      </c>
      <c r="D46" s="169">
        <f>SUM(D47:D50)</f>
        <v>1829</v>
      </c>
      <c r="E46" s="169">
        <f>SUM(E47:E50)</f>
        <v>1994</v>
      </c>
      <c r="F46" s="169">
        <f>SUM(F47:F50)</f>
        <v>2110</v>
      </c>
      <c r="G46" s="169">
        <f>SUM(G47:G50)</f>
        <v>2110</v>
      </c>
    </row>
    <row r="47" spans="1:8" s="138" customFormat="1" ht="13.5" customHeight="1">
      <c r="A47" s="795"/>
      <c r="B47" s="162" t="s">
        <v>228</v>
      </c>
      <c r="C47" s="164">
        <v>513</v>
      </c>
      <c r="D47" s="164">
        <v>513</v>
      </c>
      <c r="E47" s="164">
        <v>517</v>
      </c>
      <c r="F47" s="164">
        <v>778</v>
      </c>
      <c r="G47" s="164">
        <v>778</v>
      </c>
      <c r="H47" s="533"/>
    </row>
    <row r="48" spans="1:8" s="138" customFormat="1" ht="13.5" customHeight="1">
      <c r="A48" s="795"/>
      <c r="B48" s="162" t="s">
        <v>229</v>
      </c>
      <c r="C48" s="164">
        <v>1316</v>
      </c>
      <c r="D48" s="164">
        <v>1316</v>
      </c>
      <c r="E48" s="164">
        <v>1477</v>
      </c>
      <c r="F48" s="164">
        <v>1148</v>
      </c>
      <c r="G48" s="164">
        <v>1148</v>
      </c>
      <c r="H48" s="533"/>
    </row>
    <row r="49" spans="1:7" s="138" customFormat="1" ht="13.5" customHeight="1">
      <c r="A49" s="795"/>
      <c r="B49" s="162" t="s">
        <v>230</v>
      </c>
      <c r="C49" s="164"/>
      <c r="D49" s="164"/>
      <c r="E49" s="164"/>
      <c r="F49" s="164"/>
      <c r="G49" s="164"/>
    </row>
    <row r="50" spans="1:7" s="138" customFormat="1" ht="13.5" customHeight="1">
      <c r="A50" s="796"/>
      <c r="B50" s="162" t="s">
        <v>231</v>
      </c>
      <c r="C50" s="164"/>
      <c r="D50" s="164"/>
      <c r="E50" s="164"/>
      <c r="F50" s="164">
        <v>184</v>
      </c>
      <c r="G50" s="164">
        <v>184</v>
      </c>
    </row>
    <row r="51" s="161" customFormat="1" ht="9" customHeight="1">
      <c r="A51" s="170"/>
    </row>
    <row r="52" spans="1:8" ht="12.75">
      <c r="A52" s="797" t="s">
        <v>719</v>
      </c>
      <c r="B52" s="797"/>
      <c r="C52" s="797"/>
      <c r="D52" s="797"/>
      <c r="E52" s="797"/>
      <c r="F52" s="797"/>
      <c r="G52" s="797"/>
      <c r="H52" s="797"/>
    </row>
  </sheetData>
  <sheetProtection/>
  <mergeCells count="14">
    <mergeCell ref="A1:G1"/>
    <mergeCell ref="A2:G2"/>
    <mergeCell ref="A3:A4"/>
    <mergeCell ref="B3:B4"/>
    <mergeCell ref="C3:G3"/>
    <mergeCell ref="A6:A8"/>
    <mergeCell ref="A9:A19"/>
    <mergeCell ref="A20:A23"/>
    <mergeCell ref="A24:A25"/>
    <mergeCell ref="A28:A30"/>
    <mergeCell ref="A33:A35"/>
    <mergeCell ref="A38:A40"/>
    <mergeCell ref="A52:H52"/>
    <mergeCell ref="A46:A50"/>
  </mergeCells>
  <printOptions/>
  <pageMargins left="0.7874015748031497" right="0.1968503937007874" top="0.3" bottom="0.34" header="0.2" footer="0.23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"/>
  <dimension ref="A1:N23"/>
  <sheetViews>
    <sheetView workbookViewId="0" topLeftCell="A1">
      <selection activeCell="E18" sqref="E18"/>
    </sheetView>
  </sheetViews>
  <sheetFormatPr defaultColWidth="9.00390625" defaultRowHeight="12.75"/>
  <cols>
    <col min="1" max="1" width="5.875" style="161" customWidth="1"/>
    <col min="2" max="2" width="33.75390625" style="161" customWidth="1"/>
    <col min="3" max="3" width="15.75390625" style="161" customWidth="1"/>
    <col min="4" max="4" width="8.125" style="161" customWidth="1"/>
    <col min="5" max="5" width="15.75390625" style="161" customWidth="1"/>
    <col min="6" max="6" width="12.375" style="161" customWidth="1"/>
    <col min="7" max="7" width="14.375" style="161" customWidth="1"/>
    <col min="8" max="8" width="14.75390625" style="161" customWidth="1"/>
    <col min="9" max="9" width="14.375" style="161" customWidth="1"/>
    <col min="10" max="10" width="14.75390625" style="161" customWidth="1"/>
    <col min="11" max="16384" width="9.125" style="161" customWidth="1"/>
  </cols>
  <sheetData>
    <row r="1" spans="1:10" s="138" customFormat="1" ht="25.5" customHeight="1">
      <c r="A1" s="585" t="s">
        <v>321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0" s="138" customFormat="1" ht="15.75" customHeight="1">
      <c r="A2" s="810" t="s">
        <v>0</v>
      </c>
      <c r="B2" s="810" t="s">
        <v>1</v>
      </c>
      <c r="C2" s="589" t="s">
        <v>802</v>
      </c>
      <c r="D2" s="589"/>
      <c r="E2" s="809" t="s">
        <v>2</v>
      </c>
      <c r="F2" s="809"/>
      <c r="G2" s="809"/>
      <c r="H2" s="809"/>
      <c r="I2" s="809"/>
      <c r="J2" s="809"/>
    </row>
    <row r="3" spans="1:10" s="138" customFormat="1" ht="30.75" customHeight="1">
      <c r="A3" s="810"/>
      <c r="B3" s="810"/>
      <c r="C3" s="589"/>
      <c r="D3" s="589"/>
      <c r="E3" s="811">
        <v>2013</v>
      </c>
      <c r="F3" s="811"/>
      <c r="G3" s="115">
        <v>2014</v>
      </c>
      <c r="H3" s="115">
        <v>2015</v>
      </c>
      <c r="I3" s="115">
        <v>2016</v>
      </c>
      <c r="J3" s="124">
        <v>2017</v>
      </c>
    </row>
    <row r="4" spans="1:10" s="138" customFormat="1" ht="14.25" customHeight="1">
      <c r="A4" s="810"/>
      <c r="B4" s="810"/>
      <c r="C4" s="158" t="s">
        <v>371</v>
      </c>
      <c r="D4" s="158" t="s">
        <v>3</v>
      </c>
      <c r="E4" s="158" t="s">
        <v>371</v>
      </c>
      <c r="F4" s="158" t="s">
        <v>3</v>
      </c>
      <c r="G4" s="158" t="s">
        <v>371</v>
      </c>
      <c r="H4" s="158" t="s">
        <v>371</v>
      </c>
      <c r="I4" s="158" t="s">
        <v>371</v>
      </c>
      <c r="J4" s="123" t="s">
        <v>371</v>
      </c>
    </row>
    <row r="5" spans="1:10" s="138" customFormat="1" ht="41.25" customHeight="1">
      <c r="A5" s="134" t="s">
        <v>4</v>
      </c>
      <c r="B5" s="159" t="s">
        <v>358</v>
      </c>
      <c r="C5" s="141">
        <f>'5.І. Електричні мережі'!D34</f>
        <v>2085.57</v>
      </c>
      <c r="D5" s="141">
        <f>IF(C12=0,0,C5/C12)*100</f>
        <v>96.0667170284114</v>
      </c>
      <c r="E5" s="141">
        <f>'5.І. Електричні мережі'!F34</f>
        <v>392.83</v>
      </c>
      <c r="F5" s="141">
        <f>IF(E12=0,0,E5/E12)*100</f>
        <v>96.28658267562136</v>
      </c>
      <c r="G5" s="141">
        <f>'5.І. Електричні мережі'!K34</f>
        <v>404.61</v>
      </c>
      <c r="H5" s="141">
        <f>'5.І. Електричні мережі'!L34</f>
        <v>416.75</v>
      </c>
      <c r="I5" s="141">
        <f>'5.І. Електричні мережі'!M34</f>
        <v>429.25</v>
      </c>
      <c r="J5" s="141">
        <f>'5.І. Електричні мережі'!N34</f>
        <v>442.13</v>
      </c>
    </row>
    <row r="6" spans="1:10" s="138" customFormat="1" ht="41.25" customHeight="1">
      <c r="A6" s="134" t="s">
        <v>5</v>
      </c>
      <c r="B6" s="159" t="s">
        <v>568</v>
      </c>
      <c r="C6" s="141">
        <f>'5.II. Зниження понаднорматива'!D17</f>
        <v>85.39000000000001</v>
      </c>
      <c r="D6" s="141">
        <f>IF(C12=0,0,C6/C12)*100</f>
        <v>3.9332829715886066</v>
      </c>
      <c r="E6" s="141">
        <f>'5.II. Зниження понаднорматива'!F7</f>
        <v>15.15</v>
      </c>
      <c r="F6" s="141">
        <f>IF(E12=0,0,E6/E12)*100</f>
        <v>3.7134173243786464</v>
      </c>
      <c r="G6" s="141">
        <f>'5.II. Зниження понаднорматива'!J17</f>
        <v>16.06</v>
      </c>
      <c r="H6" s="141">
        <f>'5.II. Зниження понаднорматива'!K17</f>
        <v>17.02</v>
      </c>
      <c r="I6" s="141">
        <f>'5.II. Зниження понаднорматива'!L17</f>
        <v>18.04</v>
      </c>
      <c r="J6" s="141">
        <f>'5.II. Зниження понаднорматива'!M17</f>
        <v>19.12</v>
      </c>
    </row>
    <row r="7" spans="1:10" s="138" customFormat="1" ht="28.5" customHeight="1">
      <c r="A7" s="134" t="s">
        <v>294</v>
      </c>
      <c r="B7" s="159" t="s">
        <v>290</v>
      </c>
      <c r="C7" s="141">
        <f>'5.III. АСДТК'!C13</f>
        <v>0</v>
      </c>
      <c r="D7" s="141">
        <f>IF(C12=0,0,C7/C12)*100</f>
        <v>0</v>
      </c>
      <c r="E7" s="141">
        <f>'5.III. АСДТК'!E13</f>
        <v>0</v>
      </c>
      <c r="F7" s="141">
        <f>IF(E12=0,0,E7/E12)*100</f>
        <v>0</v>
      </c>
      <c r="G7" s="141">
        <f>'5.III. АСДТК'!G13</f>
        <v>0</v>
      </c>
      <c r="H7" s="141">
        <f>'5.III. АСДТК'!H13</f>
        <v>0</v>
      </c>
      <c r="I7" s="141">
        <f>'5.III. АСДТК'!I13</f>
        <v>0</v>
      </c>
      <c r="J7" s="147">
        <f>'5.III. АСДТК'!J13</f>
        <v>0</v>
      </c>
    </row>
    <row r="8" spans="1:10" s="138" customFormat="1" ht="30.75" customHeight="1">
      <c r="A8" s="134" t="s">
        <v>6</v>
      </c>
      <c r="B8" s="159" t="s">
        <v>10</v>
      </c>
      <c r="C8" s="141">
        <f>'5.ІV. Інформаційні технології'!C23</f>
        <v>0</v>
      </c>
      <c r="D8" s="141">
        <f>IF(C12=0,0,C8/C12)*100</f>
        <v>0</v>
      </c>
      <c r="E8" s="141">
        <f>'5.ІV. Інформаційні технології'!E23</f>
        <v>0</v>
      </c>
      <c r="F8" s="141">
        <f>IF(E12=0,0,E8/E12)*100</f>
        <v>0</v>
      </c>
      <c r="G8" s="141">
        <f>'5.ІV. Інформаційні технології'!G23</f>
        <v>0</v>
      </c>
      <c r="H8" s="141">
        <f>'5.ІV. Інформаційні технології'!H23</f>
        <v>0</v>
      </c>
      <c r="I8" s="141">
        <f>'5.ІV. Інформаційні технології'!I23</f>
        <v>0</v>
      </c>
      <c r="J8" s="147">
        <f>'5.ІV. Інформаційні технології'!J23</f>
        <v>0</v>
      </c>
    </row>
    <row r="9" spans="1:10" s="138" customFormat="1" ht="30" customHeight="1">
      <c r="A9" s="134" t="s">
        <v>7</v>
      </c>
      <c r="B9" s="159" t="s">
        <v>11</v>
      </c>
      <c r="C9" s="141">
        <f>'5.V. Зв''язок'!D15</f>
        <v>0</v>
      </c>
      <c r="D9" s="141">
        <f>IF(C12=0,0,C9/C12)*100</f>
        <v>0</v>
      </c>
      <c r="E9" s="141">
        <f>'5.V. Зв''язок'!F15</f>
        <v>0</v>
      </c>
      <c r="F9" s="141">
        <f>IF(E12=0,0,E9/E12)</f>
        <v>0</v>
      </c>
      <c r="G9" s="141">
        <f>'5.V. Зв''язок'!I15</f>
        <v>0</v>
      </c>
      <c r="H9" s="141">
        <f>'5.V. Зв''язок'!J15</f>
        <v>0</v>
      </c>
      <c r="I9" s="141">
        <f>'5.V. Зв''язок'!K15</f>
        <v>0</v>
      </c>
      <c r="J9" s="147">
        <f>'5.V. Зв''язок'!L15</f>
        <v>0</v>
      </c>
    </row>
    <row r="10" spans="1:10" s="138" customFormat="1" ht="28.5" customHeight="1">
      <c r="A10" s="134" t="s">
        <v>8</v>
      </c>
      <c r="B10" s="159" t="s">
        <v>12</v>
      </c>
      <c r="C10" s="145"/>
      <c r="D10" s="141">
        <f>IF(C12=0,0,C10/C12)*100</f>
        <v>0</v>
      </c>
      <c r="E10" s="145"/>
      <c r="F10" s="141">
        <f>IF(E12=0,0,E10/E12)*100</f>
        <v>0</v>
      </c>
      <c r="G10" s="145"/>
      <c r="H10" s="145"/>
      <c r="I10" s="145"/>
      <c r="J10" s="145"/>
    </row>
    <row r="11" spans="1:10" s="138" customFormat="1" ht="27.75" customHeight="1">
      <c r="A11" s="134" t="s">
        <v>9</v>
      </c>
      <c r="B11" s="159" t="s">
        <v>13</v>
      </c>
      <c r="C11" s="145"/>
      <c r="D11" s="141">
        <f>IF(C12=0,0,C11/C12)*100</f>
        <v>0</v>
      </c>
      <c r="E11" s="145"/>
      <c r="F11" s="141">
        <f>IF(E12=0,0,E11/E12)*100</f>
        <v>0</v>
      </c>
      <c r="G11" s="145"/>
      <c r="H11" s="145"/>
      <c r="I11" s="145"/>
      <c r="J11" s="145"/>
    </row>
    <row r="12" spans="1:10" s="138" customFormat="1" ht="15" customHeight="1">
      <c r="A12" s="134"/>
      <c r="B12" s="159" t="s">
        <v>508</v>
      </c>
      <c r="C12" s="141">
        <f>SUM(C5:C6,C7:C11)</f>
        <v>2170.96</v>
      </c>
      <c r="D12" s="141">
        <f>D5+D6+D7+D8+D9+D10+D11</f>
        <v>100.00000000000001</v>
      </c>
      <c r="E12" s="141">
        <f>SUM(E5:E6,E7:E11)</f>
        <v>407.97999999999996</v>
      </c>
      <c r="F12" s="141">
        <f>F5+F6</f>
        <v>100</v>
      </c>
      <c r="G12" s="141">
        <f>SUM(G5:G6,G7:G11)</f>
        <v>420.67</v>
      </c>
      <c r="H12" s="141">
        <f>SUM(H5:H6,H7:H11)</f>
        <v>433.77</v>
      </c>
      <c r="I12" s="141">
        <f>SUM(I5:I6,I7:I11)</f>
        <v>447.29</v>
      </c>
      <c r="J12" s="147">
        <f>J5+J6</f>
        <v>461.25</v>
      </c>
    </row>
    <row r="13" spans="1:9" s="139" customFormat="1" ht="12.75">
      <c r="A13" s="160"/>
      <c r="B13" s="160"/>
      <c r="C13" s="160"/>
      <c r="D13" s="160"/>
      <c r="E13" s="160"/>
      <c r="F13" s="160"/>
      <c r="G13" s="160"/>
      <c r="H13" s="160"/>
      <c r="I13" s="160"/>
    </row>
    <row r="15" spans="1:14" ht="15.75">
      <c r="A15" s="54"/>
      <c r="B15" s="108" t="s">
        <v>503</v>
      </c>
      <c r="C15" s="121"/>
      <c r="D15" s="121"/>
      <c r="E15" s="121"/>
      <c r="F15" s="109"/>
      <c r="G15" s="109" t="s">
        <v>661</v>
      </c>
      <c r="H15" s="109"/>
      <c r="I15" s="121"/>
      <c r="N15" s="121"/>
    </row>
    <row r="16" spans="1:14" ht="15.75">
      <c r="A16" s="121"/>
      <c r="B16" s="110" t="s">
        <v>606</v>
      </c>
      <c r="C16" s="121"/>
      <c r="D16" s="121"/>
      <c r="E16" s="121"/>
      <c r="F16" s="109"/>
      <c r="G16" s="109" t="s">
        <v>505</v>
      </c>
      <c r="H16" s="109"/>
      <c r="I16" s="121"/>
      <c r="N16" s="121"/>
    </row>
    <row r="17" spans="1:14" ht="15.75">
      <c r="A17" s="121"/>
      <c r="B17" s="11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15.75">
      <c r="A18" s="121"/>
      <c r="B18" s="111" t="s">
        <v>799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15.75">
      <c r="A19" s="121"/>
      <c r="B19" s="112" t="s">
        <v>506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3" ht="12.75">
      <c r="J23" s="161">
        <v>25</v>
      </c>
    </row>
  </sheetData>
  <sheetProtection/>
  <mergeCells count="6">
    <mergeCell ref="A1:J1"/>
    <mergeCell ref="E2:J2"/>
    <mergeCell ref="C2:D3"/>
    <mergeCell ref="A2:A4"/>
    <mergeCell ref="B2:B4"/>
    <mergeCell ref="E3:F3"/>
  </mergeCells>
  <printOptions/>
  <pageMargins left="0.61" right="0.35" top="1.26" bottom="1" header="0.5" footer="0.5"/>
  <pageSetup horizontalDpi="600" verticalDpi="600" orientation="landscape" paperSize="9" scale="9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3"/>
  <dimension ref="A1:P40"/>
  <sheetViews>
    <sheetView workbookViewId="0" topLeftCell="A10">
      <pane ySplit="10500" topLeftCell="BM73" activePane="topLeft" state="split"/>
      <selection pane="topLeft" activeCell="O20" sqref="O20"/>
      <selection pane="bottomLeft" activeCell="G73" sqref="G73"/>
    </sheetView>
  </sheetViews>
  <sheetFormatPr defaultColWidth="9.00390625" defaultRowHeight="12.75"/>
  <cols>
    <col min="1" max="1" width="5.25390625" style="156" customWidth="1"/>
    <col min="2" max="2" width="12.375" style="156" customWidth="1"/>
    <col min="3" max="3" width="23.25390625" style="156" customWidth="1"/>
    <col min="4" max="4" width="13.125" style="156" customWidth="1"/>
    <col min="5" max="5" width="8.25390625" style="156" customWidth="1"/>
    <col min="6" max="6" width="11.25390625" style="156" customWidth="1"/>
    <col min="7" max="7" width="8.25390625" style="156" customWidth="1"/>
    <col min="8" max="8" width="11.875" style="156" customWidth="1"/>
    <col min="9" max="9" width="9.00390625" style="156" customWidth="1"/>
    <col min="10" max="10" width="11.375" style="156" customWidth="1"/>
    <col min="11" max="11" width="11.625" style="156" customWidth="1"/>
    <col min="12" max="12" width="11.25390625" style="156" customWidth="1"/>
    <col min="13" max="14" width="10.875" style="156" customWidth="1"/>
    <col min="15" max="15" width="17.875" style="156" customWidth="1"/>
    <col min="16" max="16" width="8.875" style="156" customWidth="1"/>
    <col min="17" max="16384" width="9.125" style="156" customWidth="1"/>
  </cols>
  <sheetData>
    <row r="1" spans="1:16" s="154" customFormat="1" ht="23.25" customHeight="1">
      <c r="A1" s="650" t="s">
        <v>348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1"/>
      <c r="P1" s="652"/>
    </row>
    <row r="2" spans="1:16" s="154" customFormat="1" ht="15" customHeight="1">
      <c r="A2" s="817" t="s">
        <v>0</v>
      </c>
      <c r="B2" s="818" t="s">
        <v>15</v>
      </c>
      <c r="C2" s="819"/>
      <c r="D2" s="824" t="s">
        <v>802</v>
      </c>
      <c r="E2" s="825"/>
      <c r="F2" s="817" t="s">
        <v>2</v>
      </c>
      <c r="G2" s="817"/>
      <c r="H2" s="817"/>
      <c r="I2" s="817"/>
      <c r="J2" s="817"/>
      <c r="K2" s="817"/>
      <c r="L2" s="817"/>
      <c r="M2" s="817"/>
      <c r="N2" s="817"/>
      <c r="O2" s="804" t="s">
        <v>227</v>
      </c>
      <c r="P2" s="804" t="s">
        <v>123</v>
      </c>
    </row>
    <row r="3" spans="1:16" s="154" customFormat="1" ht="27" customHeight="1">
      <c r="A3" s="817"/>
      <c r="B3" s="822"/>
      <c r="C3" s="823"/>
      <c r="D3" s="826"/>
      <c r="E3" s="827"/>
      <c r="F3" s="829">
        <v>2013</v>
      </c>
      <c r="G3" s="830"/>
      <c r="H3" s="830"/>
      <c r="I3" s="830"/>
      <c r="J3" s="830"/>
      <c r="K3" s="126">
        <v>2014</v>
      </c>
      <c r="L3" s="126">
        <v>2015</v>
      </c>
      <c r="M3" s="126">
        <v>2016</v>
      </c>
      <c r="N3" s="126">
        <v>2017</v>
      </c>
      <c r="O3" s="828"/>
      <c r="P3" s="828"/>
    </row>
    <row r="4" spans="1:16" s="154" customFormat="1" ht="14.25" customHeight="1">
      <c r="A4" s="817"/>
      <c r="B4" s="822"/>
      <c r="C4" s="823"/>
      <c r="D4" s="817" t="s">
        <v>372</v>
      </c>
      <c r="E4" s="817" t="s">
        <v>3</v>
      </c>
      <c r="F4" s="818" t="s">
        <v>569</v>
      </c>
      <c r="G4" s="819"/>
      <c r="H4" s="817" t="s">
        <v>33</v>
      </c>
      <c r="I4" s="817"/>
      <c r="J4" s="817"/>
      <c r="K4" s="817" t="s">
        <v>372</v>
      </c>
      <c r="L4" s="817" t="s">
        <v>372</v>
      </c>
      <c r="M4" s="817" t="s">
        <v>372</v>
      </c>
      <c r="N4" s="817" t="s">
        <v>372</v>
      </c>
      <c r="O4" s="828"/>
      <c r="P4" s="828"/>
    </row>
    <row r="5" spans="1:16" s="154" customFormat="1" ht="12.75" customHeight="1">
      <c r="A5" s="817"/>
      <c r="B5" s="822"/>
      <c r="C5" s="823"/>
      <c r="D5" s="817"/>
      <c r="E5" s="817"/>
      <c r="F5" s="820"/>
      <c r="G5" s="821"/>
      <c r="H5" s="806" t="s">
        <v>32</v>
      </c>
      <c r="I5" s="808"/>
      <c r="J5" s="817" t="s">
        <v>570</v>
      </c>
      <c r="K5" s="817"/>
      <c r="L5" s="817"/>
      <c r="M5" s="817"/>
      <c r="N5" s="817"/>
      <c r="O5" s="805"/>
      <c r="P5" s="828"/>
    </row>
    <row r="6" spans="1:16" s="154" customFormat="1" ht="13.5" customHeight="1">
      <c r="A6" s="817"/>
      <c r="B6" s="820"/>
      <c r="C6" s="821"/>
      <c r="D6" s="817"/>
      <c r="E6" s="817"/>
      <c r="F6" s="123" t="s">
        <v>372</v>
      </c>
      <c r="G6" s="123" t="s">
        <v>3</v>
      </c>
      <c r="H6" s="123" t="s">
        <v>571</v>
      </c>
      <c r="I6" s="123" t="s">
        <v>3</v>
      </c>
      <c r="J6" s="817"/>
      <c r="K6" s="817"/>
      <c r="L6" s="817"/>
      <c r="M6" s="817"/>
      <c r="N6" s="817"/>
      <c r="O6" s="124" t="s">
        <v>226</v>
      </c>
      <c r="P6" s="805"/>
    </row>
    <row r="7" spans="1:16" s="154" customFormat="1" ht="12" customHeight="1">
      <c r="A7" s="114">
        <v>1</v>
      </c>
      <c r="B7" s="590">
        <v>2</v>
      </c>
      <c r="C7" s="579"/>
      <c r="D7" s="114">
        <v>3</v>
      </c>
      <c r="E7" s="114">
        <v>4</v>
      </c>
      <c r="F7" s="114">
        <v>5</v>
      </c>
      <c r="G7" s="114">
        <v>6</v>
      </c>
      <c r="H7" s="114">
        <v>7</v>
      </c>
      <c r="I7" s="114">
        <v>8</v>
      </c>
      <c r="J7" s="114">
        <v>9</v>
      </c>
      <c r="K7" s="114">
        <v>10</v>
      </c>
      <c r="L7" s="114">
        <v>11</v>
      </c>
      <c r="M7" s="114">
        <v>12</v>
      </c>
      <c r="N7" s="114">
        <v>13</v>
      </c>
      <c r="O7" s="114">
        <v>14</v>
      </c>
      <c r="P7" s="114">
        <v>15</v>
      </c>
    </row>
    <row r="8" spans="1:16" ht="32.25" customHeight="1">
      <c r="A8" s="134" t="s">
        <v>21</v>
      </c>
      <c r="B8" s="812" t="s">
        <v>346</v>
      </c>
      <c r="C8" s="812"/>
      <c r="D8" s="141">
        <f>SUM(D9,D15,D21,D25,D29)</f>
        <v>2085.57</v>
      </c>
      <c r="E8" s="141">
        <f>IF(D34=0,0,D8/D34)*100</f>
        <v>100</v>
      </c>
      <c r="F8" s="141">
        <f>SUM(F9,F15,F21,F25,F29)</f>
        <v>392.83</v>
      </c>
      <c r="G8" s="141">
        <f>IF(F34=0,0,F8/F34)*100</f>
        <v>100</v>
      </c>
      <c r="H8" s="141">
        <f>SUM(H9,H15,H21,H25,H29)</f>
        <v>0</v>
      </c>
      <c r="I8" s="155"/>
      <c r="J8" s="155"/>
      <c r="K8" s="141">
        <f>SUM(K9,K15,K21,K25,K29)</f>
        <v>404.61</v>
      </c>
      <c r="L8" s="141">
        <f>SUM(L9,L15,L21,L25,L29)</f>
        <v>416.75</v>
      </c>
      <c r="M8" s="141">
        <f>SUM(M9,M15,M21,M25,M29)</f>
        <v>429.25</v>
      </c>
      <c r="N8" s="141">
        <f>SUM(N9,N15,N21,N25,N29)</f>
        <v>442.13</v>
      </c>
      <c r="O8" s="144"/>
      <c r="P8" s="144"/>
    </row>
    <row r="9" spans="1:16" ht="25.5" customHeight="1">
      <c r="A9" s="812" t="s">
        <v>295</v>
      </c>
      <c r="B9" s="812" t="s">
        <v>573</v>
      </c>
      <c r="C9" s="812"/>
      <c r="D9" s="141">
        <f>SUM(D10:D14)</f>
        <v>0</v>
      </c>
      <c r="E9" s="141">
        <f>IF(D34=0,0,D9/D34)*100</f>
        <v>0</v>
      </c>
      <c r="F9" s="141">
        <f>SUM(F10:F14)</f>
        <v>0</v>
      </c>
      <c r="G9" s="141">
        <f>IF(F34=0,0,F9/F34)*100</f>
        <v>0</v>
      </c>
      <c r="H9" s="141">
        <f>SUM(H10:H14)</f>
        <v>0</v>
      </c>
      <c r="I9" s="145"/>
      <c r="J9" s="145"/>
      <c r="K9" s="141">
        <f>SUM(K10:K14)</f>
        <v>0</v>
      </c>
      <c r="L9" s="141">
        <f>SUM(L10:L14)</f>
        <v>0</v>
      </c>
      <c r="M9" s="141">
        <f>SUM(M10:M14)</f>
        <v>0</v>
      </c>
      <c r="N9" s="141">
        <f>SUM(N10:N14)</f>
        <v>0</v>
      </c>
      <c r="O9" s="144"/>
      <c r="P9" s="144"/>
    </row>
    <row r="10" spans="1:16" ht="13.5" customHeight="1">
      <c r="A10" s="812"/>
      <c r="B10" s="123" t="s">
        <v>349</v>
      </c>
      <c r="C10" s="134" t="s">
        <v>66</v>
      </c>
      <c r="D10" s="141">
        <f>SUM(F10,K10:N10)</f>
        <v>0</v>
      </c>
      <c r="E10" s="141">
        <f>IF(D34=0,0,D10/D34)*100</f>
        <v>0</v>
      </c>
      <c r="F10" s="145"/>
      <c r="G10" s="141">
        <f>IF(F34=0,0,F10/F34)*100</f>
        <v>0</v>
      </c>
      <c r="H10" s="145"/>
      <c r="I10" s="145"/>
      <c r="J10" s="145"/>
      <c r="K10" s="145"/>
      <c r="L10" s="145"/>
      <c r="M10" s="145"/>
      <c r="N10" s="145"/>
      <c r="O10" s="144"/>
      <c r="P10" s="144"/>
    </row>
    <row r="11" spans="1:16" ht="13.5" customHeight="1">
      <c r="A11" s="812"/>
      <c r="B11" s="123" t="s">
        <v>350</v>
      </c>
      <c r="C11" s="134" t="s">
        <v>179</v>
      </c>
      <c r="D11" s="141">
        <f>SUM(F11,K11:N11)</f>
        <v>0</v>
      </c>
      <c r="E11" s="141">
        <f>IF(D34=0,0,D11/D34)*100</f>
        <v>0</v>
      </c>
      <c r="F11" s="145"/>
      <c r="G11" s="141">
        <f>IF(F34=0,0,F11/F34)*100</f>
        <v>0</v>
      </c>
      <c r="H11" s="145"/>
      <c r="I11" s="145"/>
      <c r="J11" s="145"/>
      <c r="K11" s="145"/>
      <c r="L11" s="145"/>
      <c r="M11" s="145"/>
      <c r="N11" s="145"/>
      <c r="O11" s="144"/>
      <c r="P11" s="144"/>
    </row>
    <row r="12" spans="1:16" ht="13.5" customHeight="1">
      <c r="A12" s="812"/>
      <c r="B12" s="123" t="s">
        <v>351</v>
      </c>
      <c r="C12" s="134" t="s">
        <v>609</v>
      </c>
      <c r="D12" s="141">
        <f>SUM(F12,K12:N12)</f>
        <v>0</v>
      </c>
      <c r="E12" s="141">
        <f>IF(D34=0,0,D12/D34)*100</f>
        <v>0</v>
      </c>
      <c r="F12" s="145"/>
      <c r="G12" s="141">
        <f>IF(F34=0,0,F12/F34)*100</f>
        <v>0</v>
      </c>
      <c r="H12" s="145"/>
      <c r="I12" s="145"/>
      <c r="J12" s="145"/>
      <c r="K12" s="145"/>
      <c r="L12" s="145"/>
      <c r="M12" s="145"/>
      <c r="N12" s="145"/>
      <c r="O12" s="144"/>
      <c r="P12" s="144"/>
    </row>
    <row r="13" spans="1:16" ht="13.5" customHeight="1">
      <c r="A13" s="812"/>
      <c r="B13" s="123" t="s">
        <v>352</v>
      </c>
      <c r="C13" s="134" t="s">
        <v>347</v>
      </c>
      <c r="D13" s="141">
        <f>SUM(F13,K13:N13)</f>
        <v>0</v>
      </c>
      <c r="E13" s="141">
        <f>IF(D34=0,0,D13/D34)*100</f>
        <v>0</v>
      </c>
      <c r="F13" s="145"/>
      <c r="G13" s="141">
        <f>IF(F34=0,0,F13/F34)*100</f>
        <v>0</v>
      </c>
      <c r="H13" s="145"/>
      <c r="I13" s="145"/>
      <c r="J13" s="145"/>
      <c r="K13" s="145"/>
      <c r="L13" s="145"/>
      <c r="M13" s="145"/>
      <c r="N13" s="145"/>
      <c r="O13" s="144"/>
      <c r="P13" s="144"/>
    </row>
    <row r="14" spans="1:16" ht="26.25" customHeight="1">
      <c r="A14" s="812"/>
      <c r="B14" s="123" t="s">
        <v>610</v>
      </c>
      <c r="C14" s="123" t="s">
        <v>353</v>
      </c>
      <c r="D14" s="141">
        <f>SUM(F14,K14:N14)</f>
        <v>0</v>
      </c>
      <c r="E14" s="141">
        <f>IF(D34=0,0,D14/D34)*100</f>
        <v>0</v>
      </c>
      <c r="F14" s="145"/>
      <c r="G14" s="141">
        <f>IF(F34=0,0,F14/F34)*100</f>
        <v>0</v>
      </c>
      <c r="H14" s="145"/>
      <c r="I14" s="145"/>
      <c r="J14" s="145"/>
      <c r="K14" s="145"/>
      <c r="L14" s="145"/>
      <c r="M14" s="145"/>
      <c r="N14" s="145"/>
      <c r="O14" s="144"/>
      <c r="P14" s="144"/>
    </row>
    <row r="15" spans="1:16" ht="25.5" customHeight="1">
      <c r="A15" s="812" t="s">
        <v>296</v>
      </c>
      <c r="B15" s="812" t="s">
        <v>574</v>
      </c>
      <c r="C15" s="812"/>
      <c r="D15" s="141">
        <f>SUM(D16:D20)</f>
        <v>2085.57</v>
      </c>
      <c r="E15" s="141">
        <f>IF(D34=0,0,D15/D34)*100</f>
        <v>100</v>
      </c>
      <c r="F15" s="141">
        <f>SUM(F16:F20)</f>
        <v>392.83</v>
      </c>
      <c r="G15" s="141">
        <f>IF(F34=0,0,F15/F34)*100</f>
        <v>100</v>
      </c>
      <c r="H15" s="141">
        <f>SUM(H16:H20)</f>
        <v>0</v>
      </c>
      <c r="I15" s="155"/>
      <c r="J15" s="155"/>
      <c r="K15" s="141">
        <f>SUM(K16:K20)</f>
        <v>404.61</v>
      </c>
      <c r="L15" s="141">
        <f>SUM(L16:L20)</f>
        <v>416.75</v>
      </c>
      <c r="M15" s="141">
        <f>SUM(M16:M20)</f>
        <v>429.25</v>
      </c>
      <c r="N15" s="141">
        <f>SUM(N16:N20)</f>
        <v>442.13</v>
      </c>
      <c r="O15" s="144"/>
      <c r="P15" s="144"/>
    </row>
    <row r="16" spans="1:16" ht="12.75">
      <c r="A16" s="812"/>
      <c r="B16" s="134" t="s">
        <v>354</v>
      </c>
      <c r="C16" s="134" t="s">
        <v>66</v>
      </c>
      <c r="D16" s="141">
        <f>SUM(F16,K16:N16)</f>
        <v>0</v>
      </c>
      <c r="E16" s="141">
        <f>IF(D34=0,0,D16/D34)*100</f>
        <v>0</v>
      </c>
      <c r="F16" s="145"/>
      <c r="G16" s="141">
        <f>IF(F34=0,0,F16/F34)*100</f>
        <v>0</v>
      </c>
      <c r="H16" s="145"/>
      <c r="I16" s="145"/>
      <c r="J16" s="145"/>
      <c r="K16" s="145"/>
      <c r="L16" s="145"/>
      <c r="M16" s="145"/>
      <c r="N16" s="145"/>
      <c r="O16" s="144"/>
      <c r="P16" s="144"/>
    </row>
    <row r="17" spans="1:16" ht="14.25" customHeight="1">
      <c r="A17" s="812"/>
      <c r="B17" s="134" t="s">
        <v>355</v>
      </c>
      <c r="C17" s="134" t="s">
        <v>179</v>
      </c>
      <c r="D17" s="141">
        <f>SUM(F17,K17:N17)</f>
        <v>0</v>
      </c>
      <c r="E17" s="141">
        <f>IF(D34=0,0,D17/D34)*100</f>
        <v>0</v>
      </c>
      <c r="F17" s="145"/>
      <c r="G17" s="141">
        <f>IF(F34=0,0,F17/F34)*100</f>
        <v>0</v>
      </c>
      <c r="H17" s="145"/>
      <c r="I17" s="145"/>
      <c r="J17" s="145"/>
      <c r="K17" s="145"/>
      <c r="L17" s="145"/>
      <c r="M17" s="145"/>
      <c r="N17" s="145"/>
      <c r="O17" s="144"/>
      <c r="P17" s="144"/>
    </row>
    <row r="18" spans="1:16" ht="14.25" customHeight="1">
      <c r="A18" s="812"/>
      <c r="B18" s="134" t="s">
        <v>356</v>
      </c>
      <c r="C18" s="134" t="s">
        <v>609</v>
      </c>
      <c r="D18" s="141">
        <f>SUM(F18,K18:N18)</f>
        <v>0</v>
      </c>
      <c r="E18" s="141">
        <f>IF(D34=0,0,D18/D34)*100</f>
        <v>0</v>
      </c>
      <c r="F18" s="145"/>
      <c r="G18" s="141">
        <f>IF(F34=0,0,F18/F34)*100</f>
        <v>0</v>
      </c>
      <c r="H18" s="145"/>
      <c r="I18" s="145"/>
      <c r="J18" s="145"/>
      <c r="K18" s="145"/>
      <c r="L18" s="145"/>
      <c r="M18" s="145"/>
      <c r="N18" s="145"/>
      <c r="O18" s="144"/>
      <c r="P18" s="144"/>
    </row>
    <row r="19" spans="1:16" ht="12.75">
      <c r="A19" s="812"/>
      <c r="B19" s="123" t="s">
        <v>357</v>
      </c>
      <c r="C19" s="134" t="s">
        <v>347</v>
      </c>
      <c r="D19" s="141">
        <f>SUM(F19,K19:N19)</f>
        <v>2085.57</v>
      </c>
      <c r="E19" s="141">
        <f>IF(D34=0,0,D19/D34)*100</f>
        <v>100</v>
      </c>
      <c r="F19" s="145">
        <v>392.83</v>
      </c>
      <c r="G19" s="141">
        <f>IF(F34=0,0,F19/F34)*100</f>
        <v>100</v>
      </c>
      <c r="H19" s="145"/>
      <c r="I19" s="145"/>
      <c r="J19" s="145"/>
      <c r="K19" s="145">
        <v>404.61</v>
      </c>
      <c r="L19" s="145">
        <v>416.75</v>
      </c>
      <c r="M19" s="145">
        <v>429.25</v>
      </c>
      <c r="N19" s="145">
        <v>442.13</v>
      </c>
      <c r="O19" s="144"/>
      <c r="P19" s="144"/>
    </row>
    <row r="20" spans="1:16" ht="26.25" customHeight="1">
      <c r="A20" s="812"/>
      <c r="B20" s="123" t="s">
        <v>611</v>
      </c>
      <c r="C20" s="123" t="s">
        <v>353</v>
      </c>
      <c r="D20" s="141">
        <f>SUM(F20,K20:N20)</f>
        <v>0</v>
      </c>
      <c r="E20" s="141">
        <f>IF(D34=0,0,D20/D34)*100</f>
        <v>0</v>
      </c>
      <c r="F20" s="145"/>
      <c r="G20" s="141">
        <f>IF(F34=0,0,F20/F34)*100</f>
        <v>0</v>
      </c>
      <c r="H20" s="145"/>
      <c r="I20" s="145"/>
      <c r="J20" s="145"/>
      <c r="K20" s="145"/>
      <c r="L20" s="145"/>
      <c r="M20" s="145"/>
      <c r="N20" s="145"/>
      <c r="O20" s="144"/>
      <c r="P20" s="144"/>
    </row>
    <row r="21" spans="1:16" s="138" customFormat="1" ht="25.5" customHeight="1">
      <c r="A21" s="794" t="s">
        <v>297</v>
      </c>
      <c r="B21" s="815" t="s">
        <v>572</v>
      </c>
      <c r="C21" s="816"/>
      <c r="D21" s="40">
        <f>SUM(D22:D24)</f>
        <v>0</v>
      </c>
      <c r="E21" s="40">
        <f>IF(D34=0,0,D21/D34)*100</f>
        <v>0</v>
      </c>
      <c r="F21" s="40">
        <f>SUM(F22:F24)</f>
        <v>0</v>
      </c>
      <c r="G21" s="40">
        <f>IF(F34=0,0,F21/F34)*100</f>
        <v>0</v>
      </c>
      <c r="H21" s="40">
        <f>SUM(H22:H24)</f>
        <v>0</v>
      </c>
      <c r="I21" s="94"/>
      <c r="J21" s="94"/>
      <c r="K21" s="40">
        <f>SUM(K22:K24)</f>
        <v>0</v>
      </c>
      <c r="L21" s="40">
        <f>SUM(L22:L24)</f>
        <v>0</v>
      </c>
      <c r="M21" s="40">
        <f>SUM(M22:M24)</f>
        <v>0</v>
      </c>
      <c r="N21" s="40">
        <f>SUM(N22:N24)</f>
        <v>0</v>
      </c>
      <c r="O21" s="144"/>
      <c r="P21" s="157"/>
    </row>
    <row r="22" spans="1:16" s="138" customFormat="1" ht="12.75">
      <c r="A22" s="795"/>
      <c r="B22" s="20" t="s">
        <v>359</v>
      </c>
      <c r="C22" s="134" t="s">
        <v>66</v>
      </c>
      <c r="D22" s="40">
        <f>SUM(F22,J22:M22)</f>
        <v>0</v>
      </c>
      <c r="E22" s="40">
        <f>IF(D34=0,0,D22/D34)*100</f>
        <v>0</v>
      </c>
      <c r="F22" s="41"/>
      <c r="G22" s="141">
        <f>IF(F34=0,0,F22/F34)*100</f>
        <v>0</v>
      </c>
      <c r="H22" s="41"/>
      <c r="I22" s="41"/>
      <c r="J22" s="41"/>
      <c r="K22" s="41"/>
      <c r="L22" s="41"/>
      <c r="M22" s="145"/>
      <c r="N22" s="145"/>
      <c r="O22" s="144"/>
      <c r="P22" s="157"/>
    </row>
    <row r="23" spans="1:16" s="138" customFormat="1" ht="12.75">
      <c r="A23" s="795"/>
      <c r="B23" s="20" t="s">
        <v>360</v>
      </c>
      <c r="C23" s="134" t="s">
        <v>179</v>
      </c>
      <c r="D23" s="40">
        <f>SUM(F23,J23:M23)</f>
        <v>0</v>
      </c>
      <c r="E23" s="40">
        <f>IF(D34=0,0,D23/D34)*100</f>
        <v>0</v>
      </c>
      <c r="F23" s="41"/>
      <c r="G23" s="141">
        <f>IF(F34=0,0,F23/F34)*100</f>
        <v>0</v>
      </c>
      <c r="H23" s="41"/>
      <c r="I23" s="41"/>
      <c r="J23" s="41"/>
      <c r="K23" s="41"/>
      <c r="L23" s="41"/>
      <c r="M23" s="145"/>
      <c r="N23" s="145"/>
      <c r="O23" s="144"/>
      <c r="P23" s="157"/>
    </row>
    <row r="24" spans="1:16" s="138" customFormat="1" ht="17.25" customHeight="1">
      <c r="A24" s="796"/>
      <c r="B24" s="20" t="s">
        <v>361</v>
      </c>
      <c r="C24" s="134" t="s">
        <v>609</v>
      </c>
      <c r="D24" s="40">
        <f>SUM(F24,J24:M24)</f>
        <v>0</v>
      </c>
      <c r="E24" s="40">
        <f>IF(D34=0,0,D24/D34)*100</f>
        <v>0</v>
      </c>
      <c r="F24" s="41"/>
      <c r="G24" s="141">
        <f>IF(F34=0,0,F24/F34)*100</f>
        <v>0</v>
      </c>
      <c r="H24" s="41"/>
      <c r="I24" s="41"/>
      <c r="J24" s="41"/>
      <c r="K24" s="41"/>
      <c r="L24" s="41"/>
      <c r="M24" s="145"/>
      <c r="N24" s="145"/>
      <c r="O24" s="144"/>
      <c r="P24" s="157"/>
    </row>
    <row r="25" spans="1:16" s="138" customFormat="1" ht="25.5" customHeight="1">
      <c r="A25" s="794" t="s">
        <v>330</v>
      </c>
      <c r="B25" s="730" t="s">
        <v>575</v>
      </c>
      <c r="C25" s="813"/>
      <c r="D25" s="40">
        <f>SUM(D26:D28)</f>
        <v>0</v>
      </c>
      <c r="E25" s="40">
        <f>IF(D34=0,0,D25/D34)*100</f>
        <v>0</v>
      </c>
      <c r="F25" s="40">
        <f>SUM(F26:F28)</f>
        <v>0</v>
      </c>
      <c r="G25" s="40">
        <f>IF(F34=0,0,F25/F34)*100</f>
        <v>0</v>
      </c>
      <c r="H25" s="40">
        <f>SUM(H26:H28)</f>
        <v>0</v>
      </c>
      <c r="I25" s="94"/>
      <c r="J25" s="94"/>
      <c r="K25" s="40">
        <f>SUM(K26:K28)</f>
        <v>0</v>
      </c>
      <c r="L25" s="40">
        <f>SUM(L26:L28)</f>
        <v>0</v>
      </c>
      <c r="M25" s="40">
        <f>SUM(M26:M28)</f>
        <v>0</v>
      </c>
      <c r="N25" s="40">
        <f>SUM(N26:N28)</f>
        <v>0</v>
      </c>
      <c r="O25" s="144"/>
      <c r="P25" s="157"/>
    </row>
    <row r="26" spans="1:16" s="138" customFormat="1" ht="12.75">
      <c r="A26" s="795"/>
      <c r="B26" s="93" t="s">
        <v>362</v>
      </c>
      <c r="C26" s="134" t="s">
        <v>66</v>
      </c>
      <c r="D26" s="40">
        <f>SUM(F26,K26:N26)</f>
        <v>0</v>
      </c>
      <c r="E26" s="40">
        <f>IF(D34=0,0,D26/D34)*100</f>
        <v>0</v>
      </c>
      <c r="F26" s="41"/>
      <c r="G26" s="141">
        <f>IF(F34=0,0,F26/F34)*100</f>
        <v>0</v>
      </c>
      <c r="H26" s="41"/>
      <c r="I26" s="41"/>
      <c r="J26" s="41"/>
      <c r="K26" s="41"/>
      <c r="L26" s="41"/>
      <c r="M26" s="145"/>
      <c r="N26" s="145"/>
      <c r="O26" s="144"/>
      <c r="P26" s="157"/>
    </row>
    <row r="27" spans="1:16" s="138" customFormat="1" ht="12.75">
      <c r="A27" s="795"/>
      <c r="B27" s="93" t="s">
        <v>363</v>
      </c>
      <c r="C27" s="134" t="s">
        <v>179</v>
      </c>
      <c r="D27" s="40">
        <f>SUM(F27,K27:N27)</f>
        <v>0</v>
      </c>
      <c r="E27" s="40">
        <f>IF(D34=0,0,D27/D34)*100</f>
        <v>0</v>
      </c>
      <c r="F27" s="41"/>
      <c r="G27" s="141">
        <f>IF(F34=0,0,F27/F34)*100</f>
        <v>0</v>
      </c>
      <c r="H27" s="41"/>
      <c r="I27" s="41"/>
      <c r="J27" s="41"/>
      <c r="K27" s="41"/>
      <c r="L27" s="41"/>
      <c r="M27" s="145"/>
      <c r="N27" s="145"/>
      <c r="O27" s="144"/>
      <c r="P27" s="157"/>
    </row>
    <row r="28" spans="1:16" s="138" customFormat="1" ht="12.75">
      <c r="A28" s="795"/>
      <c r="B28" s="93" t="s">
        <v>364</v>
      </c>
      <c r="C28" s="134" t="s">
        <v>609</v>
      </c>
      <c r="D28" s="40">
        <f>SUM(F28,K28:N28)</f>
        <v>0</v>
      </c>
      <c r="E28" s="40">
        <f>IF(D34=0,0,D28/D34)*100</f>
        <v>0</v>
      </c>
      <c r="F28" s="41"/>
      <c r="G28" s="141">
        <f>IF(F34=0,0,F28/F34)*100</f>
        <v>0</v>
      </c>
      <c r="H28" s="41"/>
      <c r="I28" s="41"/>
      <c r="J28" s="41"/>
      <c r="K28" s="41"/>
      <c r="L28" s="41"/>
      <c r="M28" s="145"/>
      <c r="N28" s="145"/>
      <c r="O28" s="144"/>
      <c r="P28" s="157"/>
    </row>
    <row r="29" spans="1:16" s="138" customFormat="1" ht="27" customHeight="1">
      <c r="A29" s="794" t="s">
        <v>331</v>
      </c>
      <c r="B29" s="814" t="s">
        <v>576</v>
      </c>
      <c r="C29" s="814"/>
      <c r="D29" s="40">
        <f>SUM(D30:D32)</f>
        <v>0</v>
      </c>
      <c r="E29" s="40">
        <f>IF(D34=0,0,D29/D34)*100</f>
        <v>0</v>
      </c>
      <c r="F29" s="40">
        <f>SUM(F30:F32)</f>
        <v>0</v>
      </c>
      <c r="G29" s="40">
        <f>IF(F34=0,0,F29/F34)*100</f>
        <v>0</v>
      </c>
      <c r="H29" s="40">
        <f>SUM(H30:H32)</f>
        <v>0</v>
      </c>
      <c r="I29" s="94"/>
      <c r="J29" s="94"/>
      <c r="K29" s="40">
        <f>SUM(K30:K32)</f>
        <v>0</v>
      </c>
      <c r="L29" s="40">
        <f>SUM(L30:L32)</f>
        <v>0</v>
      </c>
      <c r="M29" s="40">
        <f>SUM(M30:M32)</f>
        <v>0</v>
      </c>
      <c r="N29" s="40">
        <f>SUM(N30:N32)</f>
        <v>0</v>
      </c>
      <c r="O29" s="144"/>
      <c r="P29" s="157"/>
    </row>
    <row r="30" spans="1:16" s="138" customFormat="1" ht="12.75">
      <c r="A30" s="795"/>
      <c r="B30" s="20" t="s">
        <v>365</v>
      </c>
      <c r="C30" s="134" t="s">
        <v>66</v>
      </c>
      <c r="D30" s="141">
        <f>SUM(F30,K30:N30)</f>
        <v>0</v>
      </c>
      <c r="E30" s="40">
        <f>IF(D34=0,0,D30/D34)*100</f>
        <v>0</v>
      </c>
      <c r="F30" s="41"/>
      <c r="G30" s="141">
        <f>IF(F34=0,0,F30/F34)*100</f>
        <v>0</v>
      </c>
      <c r="H30" s="41"/>
      <c r="I30" s="41"/>
      <c r="J30" s="41"/>
      <c r="K30" s="41"/>
      <c r="L30" s="41"/>
      <c r="M30" s="145"/>
      <c r="N30" s="145"/>
      <c r="O30" s="144"/>
      <c r="P30" s="157"/>
    </row>
    <row r="31" spans="1:16" s="138" customFormat="1" ht="12.75">
      <c r="A31" s="795"/>
      <c r="B31" s="20" t="s">
        <v>366</v>
      </c>
      <c r="C31" s="134" t="s">
        <v>179</v>
      </c>
      <c r="D31" s="141">
        <f>SUM(F31,K31:N31)</f>
        <v>0</v>
      </c>
      <c r="E31" s="40">
        <f>IF(D34=0,0,D31/D34)*100</f>
        <v>0</v>
      </c>
      <c r="F31" s="41"/>
      <c r="G31" s="141">
        <f>IF(F34=0,0,F31/F34)*100</f>
        <v>0</v>
      </c>
      <c r="H31" s="41"/>
      <c r="I31" s="41"/>
      <c r="J31" s="41"/>
      <c r="K31" s="41"/>
      <c r="L31" s="41"/>
      <c r="M31" s="145"/>
      <c r="N31" s="145"/>
      <c r="O31" s="144"/>
      <c r="P31" s="157"/>
    </row>
    <row r="32" spans="1:16" s="138" customFormat="1" ht="12.75">
      <c r="A32" s="796"/>
      <c r="B32" s="20" t="s">
        <v>367</v>
      </c>
      <c r="C32" s="134" t="s">
        <v>609</v>
      </c>
      <c r="D32" s="141">
        <f>SUM(F32,K32:N32)</f>
        <v>0</v>
      </c>
      <c r="E32" s="40">
        <f>IF(D34=0,0,D32/D34)*100</f>
        <v>0</v>
      </c>
      <c r="F32" s="41"/>
      <c r="G32" s="141">
        <f>IF(F34=0,0,F32/F34)*100</f>
        <v>0</v>
      </c>
      <c r="H32" s="41"/>
      <c r="I32" s="41"/>
      <c r="J32" s="41"/>
      <c r="K32" s="41"/>
      <c r="L32" s="41"/>
      <c r="M32" s="145"/>
      <c r="N32" s="145"/>
      <c r="O32" s="144"/>
      <c r="P32" s="157"/>
    </row>
    <row r="33" spans="1:16" ht="13.5" customHeight="1">
      <c r="A33" s="134" t="s">
        <v>17</v>
      </c>
      <c r="B33" s="812" t="s">
        <v>13</v>
      </c>
      <c r="C33" s="812"/>
      <c r="D33" s="141">
        <f>SUM(F33,K33:N33)</f>
        <v>0</v>
      </c>
      <c r="E33" s="141">
        <f>IF(D34=0,0,D33/D34)*100</f>
        <v>0</v>
      </c>
      <c r="F33" s="145"/>
      <c r="G33" s="141">
        <f>IF(F34=0,0,F33/F34)*100</f>
        <v>0</v>
      </c>
      <c r="H33" s="145"/>
      <c r="I33" s="145"/>
      <c r="J33" s="145"/>
      <c r="K33" s="145"/>
      <c r="L33" s="145"/>
      <c r="M33" s="145"/>
      <c r="N33" s="145"/>
      <c r="O33" s="144"/>
      <c r="P33" s="144"/>
    </row>
    <row r="34" spans="1:16" ht="13.5" customHeight="1">
      <c r="A34" s="134" t="s">
        <v>368</v>
      </c>
      <c r="B34" s="812" t="s">
        <v>508</v>
      </c>
      <c r="C34" s="812"/>
      <c r="D34" s="141">
        <f>SUM(D8,D33)</f>
        <v>2085.57</v>
      </c>
      <c r="E34" s="141"/>
      <c r="F34" s="141">
        <f>SUM(F8,F33)</f>
        <v>392.83</v>
      </c>
      <c r="G34" s="141"/>
      <c r="H34" s="141">
        <f>SUM(H8,H33)</f>
        <v>0</v>
      </c>
      <c r="I34" s="145"/>
      <c r="J34" s="145"/>
      <c r="K34" s="141">
        <f>SUM(K8,K33)</f>
        <v>404.61</v>
      </c>
      <c r="L34" s="141">
        <f>SUM(L8,L33)</f>
        <v>416.75</v>
      </c>
      <c r="M34" s="141">
        <f>SUM(M8,M33)</f>
        <v>429.25</v>
      </c>
      <c r="N34" s="141">
        <f>SUM(N8,N33)</f>
        <v>442.13</v>
      </c>
      <c r="O34" s="144"/>
      <c r="P34" s="144"/>
    </row>
    <row r="35" s="154" customFormat="1" ht="12.75"/>
    <row r="39" ht="12.75">
      <c r="P39" s="156">
        <v>26</v>
      </c>
    </row>
    <row r="40" ht="12.75">
      <c r="P40" s="213"/>
    </row>
  </sheetData>
  <mergeCells count="32">
    <mergeCell ref="A1:P1"/>
    <mergeCell ref="A2:A6"/>
    <mergeCell ref="B2:C6"/>
    <mergeCell ref="D2:E3"/>
    <mergeCell ref="F2:N2"/>
    <mergeCell ref="O2:O5"/>
    <mergeCell ref="P2:P6"/>
    <mergeCell ref="F3:J3"/>
    <mergeCell ref="D4:D6"/>
    <mergeCell ref="E4:E6"/>
    <mergeCell ref="F4:G5"/>
    <mergeCell ref="H4:J4"/>
    <mergeCell ref="K4:K6"/>
    <mergeCell ref="L4:L6"/>
    <mergeCell ref="M4:M6"/>
    <mergeCell ref="N4:N6"/>
    <mergeCell ref="H5:I5"/>
    <mergeCell ref="J5:J6"/>
    <mergeCell ref="A15:A20"/>
    <mergeCell ref="B15:C15"/>
    <mergeCell ref="B7:C7"/>
    <mergeCell ref="B8:C8"/>
    <mergeCell ref="A9:A14"/>
    <mergeCell ref="B9:C9"/>
    <mergeCell ref="B34:C34"/>
    <mergeCell ref="A21:A24"/>
    <mergeCell ref="B25:C25"/>
    <mergeCell ref="A25:A28"/>
    <mergeCell ref="A29:A32"/>
    <mergeCell ref="B29:C29"/>
    <mergeCell ref="B33:C33"/>
    <mergeCell ref="B21:C21"/>
  </mergeCells>
  <printOptions/>
  <pageMargins left="0.41" right="0.37" top="1.05" bottom="0.34" header="0.41" footer="0.27"/>
  <pageSetup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R84"/>
  <sheetViews>
    <sheetView zoomScaleSheetLayoutView="100" workbookViewId="0" topLeftCell="A4">
      <pane ySplit="1500" topLeftCell="BM49" activePane="bottomLeft" state="split"/>
      <selection pane="topLeft" activeCell="J4" sqref="J4:J5"/>
      <selection pane="bottomLeft" activeCell="E60" sqref="E60"/>
    </sheetView>
  </sheetViews>
  <sheetFormatPr defaultColWidth="9.00390625" defaultRowHeight="12.75"/>
  <cols>
    <col min="1" max="1" width="8.125" style="361" customWidth="1"/>
    <col min="2" max="2" width="13.125" style="361" customWidth="1"/>
    <col min="3" max="3" width="33.75390625" style="361" customWidth="1"/>
    <col min="4" max="4" width="15.125" style="361" customWidth="1"/>
    <col min="5" max="5" width="16.75390625" style="361" customWidth="1"/>
    <col min="6" max="6" width="15.875" style="361" customWidth="1"/>
    <col min="7" max="7" width="19.75390625" style="361" customWidth="1"/>
    <col min="8" max="9" width="17.75390625" style="361" customWidth="1"/>
    <col min="10" max="10" width="9.625" style="361" customWidth="1"/>
    <col min="11" max="16384" width="9.125" style="361" customWidth="1"/>
  </cols>
  <sheetData>
    <row r="1" spans="1:10" ht="18.75">
      <c r="A1" s="838" t="s">
        <v>783</v>
      </c>
      <c r="B1" s="839"/>
      <c r="C1" s="839"/>
      <c r="D1" s="839"/>
      <c r="E1" s="839"/>
      <c r="F1" s="839"/>
      <c r="G1" s="839"/>
      <c r="H1" s="839"/>
      <c r="I1" s="839"/>
      <c r="J1" s="839"/>
    </row>
    <row r="3" spans="1:18" ht="36" customHeight="1">
      <c r="A3" s="585" t="s">
        <v>426</v>
      </c>
      <c r="B3" s="585"/>
      <c r="C3" s="840"/>
      <c r="D3" s="840"/>
      <c r="E3" s="840"/>
      <c r="F3" s="840"/>
      <c r="G3" s="840"/>
      <c r="H3" s="840"/>
      <c r="I3" s="840"/>
      <c r="J3" s="840"/>
      <c r="K3" s="360"/>
      <c r="L3" s="360"/>
      <c r="M3" s="360"/>
      <c r="N3" s="360"/>
      <c r="O3" s="360"/>
      <c r="P3" s="360"/>
      <c r="Q3" s="360"/>
      <c r="R3" s="360"/>
    </row>
    <row r="4" spans="1:10" ht="26.25" customHeight="1">
      <c r="A4" s="844" t="s">
        <v>0</v>
      </c>
      <c r="B4" s="847" t="s">
        <v>739</v>
      </c>
      <c r="C4" s="844" t="s">
        <v>577</v>
      </c>
      <c r="D4" s="844" t="s">
        <v>373</v>
      </c>
      <c r="E4" s="833" t="s">
        <v>623</v>
      </c>
      <c r="F4" s="834"/>
      <c r="G4" s="841" t="s">
        <v>714</v>
      </c>
      <c r="H4" s="846" t="s">
        <v>715</v>
      </c>
      <c r="I4" s="849" t="s">
        <v>740</v>
      </c>
      <c r="J4" s="843" t="s">
        <v>123</v>
      </c>
    </row>
    <row r="5" spans="1:10" ht="36" customHeight="1">
      <c r="A5" s="845"/>
      <c r="B5" s="848"/>
      <c r="C5" s="845"/>
      <c r="D5" s="845"/>
      <c r="E5" s="348" t="s">
        <v>446</v>
      </c>
      <c r="F5" s="348" t="s">
        <v>624</v>
      </c>
      <c r="G5" s="842"/>
      <c r="H5" s="846"/>
      <c r="I5" s="850"/>
      <c r="J5" s="843"/>
    </row>
    <row r="6" spans="1:10" ht="13.5" thickBot="1">
      <c r="A6" s="362">
        <v>1</v>
      </c>
      <c r="B6" s="362"/>
      <c r="C6" s="362">
        <v>2</v>
      </c>
      <c r="D6" s="362">
        <v>3</v>
      </c>
      <c r="E6" s="362">
        <v>4</v>
      </c>
      <c r="F6" s="362">
        <v>5</v>
      </c>
      <c r="G6" s="362">
        <v>6</v>
      </c>
      <c r="H6" s="362">
        <v>7</v>
      </c>
      <c r="I6" s="362"/>
      <c r="J6" s="363">
        <v>8</v>
      </c>
    </row>
    <row r="7" spans="1:10" ht="12.75">
      <c r="A7" s="364" t="s">
        <v>381</v>
      </c>
      <c r="B7" s="447"/>
      <c r="C7" s="96" t="s">
        <v>578</v>
      </c>
      <c r="D7" s="365"/>
      <c r="E7" s="366"/>
      <c r="F7" s="366"/>
      <c r="G7" s="366"/>
      <c r="H7" s="367"/>
      <c r="I7" s="367"/>
      <c r="J7" s="368"/>
    </row>
    <row r="8" spans="1:10" ht="12.75">
      <c r="A8" s="369" t="s">
        <v>379</v>
      </c>
      <c r="B8" s="448"/>
      <c r="C8" s="370" t="s">
        <v>579</v>
      </c>
      <c r="D8" s="371"/>
      <c r="E8" s="372"/>
      <c r="F8" s="372"/>
      <c r="G8" s="372"/>
      <c r="H8" s="373"/>
      <c r="I8" s="373"/>
      <c r="J8" s="374"/>
    </row>
    <row r="9" spans="1:10" ht="12.75">
      <c r="A9" s="369" t="s">
        <v>382</v>
      </c>
      <c r="B9" s="448"/>
      <c r="C9" s="370"/>
      <c r="D9" s="371"/>
      <c r="E9" s="375"/>
      <c r="F9" s="375"/>
      <c r="G9" s="375"/>
      <c r="H9" s="376"/>
      <c r="I9" s="376"/>
      <c r="J9" s="374"/>
    </row>
    <row r="10" spans="1:10" ht="12.75">
      <c r="A10" s="369" t="s">
        <v>380</v>
      </c>
      <c r="B10" s="448"/>
      <c r="C10" s="370" t="s">
        <v>580</v>
      </c>
      <c r="D10" s="371"/>
      <c r="E10" s="375"/>
      <c r="F10" s="375"/>
      <c r="G10" s="375"/>
      <c r="H10" s="376"/>
      <c r="I10" s="376"/>
      <c r="J10" s="374"/>
    </row>
    <row r="11" spans="1:10" ht="13.5" thickBot="1">
      <c r="A11" s="377" t="s">
        <v>383</v>
      </c>
      <c r="B11" s="449"/>
      <c r="C11" s="378"/>
      <c r="D11" s="379"/>
      <c r="E11" s="380"/>
      <c r="F11" s="380"/>
      <c r="G11" s="380"/>
      <c r="H11" s="381"/>
      <c r="I11" s="381"/>
      <c r="J11" s="382"/>
    </row>
    <row r="12" spans="1:10" ht="12.75">
      <c r="A12" s="364" t="s">
        <v>438</v>
      </c>
      <c r="B12" s="447"/>
      <c r="C12" s="96" t="s">
        <v>581</v>
      </c>
      <c r="D12" s="365"/>
      <c r="E12" s="366"/>
      <c r="F12" s="366"/>
      <c r="G12" s="366"/>
      <c r="H12" s="367"/>
      <c r="I12" s="367"/>
      <c r="J12" s="368"/>
    </row>
    <row r="13" spans="1:10" ht="12.75">
      <c r="A13" s="369" t="s">
        <v>384</v>
      </c>
      <c r="B13" s="448"/>
      <c r="C13" s="370" t="s">
        <v>579</v>
      </c>
      <c r="D13" s="371"/>
      <c r="E13" s="372"/>
      <c r="F13" s="372"/>
      <c r="G13" s="372"/>
      <c r="H13" s="373"/>
      <c r="I13" s="373"/>
      <c r="J13" s="374"/>
    </row>
    <row r="14" spans="1:10" ht="12.75">
      <c r="A14" s="369" t="s">
        <v>385</v>
      </c>
      <c r="B14" s="448"/>
      <c r="C14" s="370"/>
      <c r="D14" s="371"/>
      <c r="E14" s="375"/>
      <c r="F14" s="375"/>
      <c r="G14" s="375"/>
      <c r="H14" s="376"/>
      <c r="I14" s="376"/>
      <c r="J14" s="374"/>
    </row>
    <row r="15" spans="1:10" ht="11.25" customHeight="1">
      <c r="A15" s="369" t="s">
        <v>386</v>
      </c>
      <c r="B15" s="448"/>
      <c r="C15" s="370" t="s">
        <v>580</v>
      </c>
      <c r="D15" s="371"/>
      <c r="E15" s="375"/>
      <c r="F15" s="375"/>
      <c r="G15" s="375"/>
      <c r="H15" s="376"/>
      <c r="I15" s="376"/>
      <c r="J15" s="374"/>
    </row>
    <row r="16" spans="1:10" ht="13.5" thickBot="1">
      <c r="A16" s="377" t="s">
        <v>387</v>
      </c>
      <c r="B16" s="449"/>
      <c r="C16" s="378"/>
      <c r="D16" s="379"/>
      <c r="E16" s="380"/>
      <c r="F16" s="380"/>
      <c r="G16" s="380"/>
      <c r="H16" s="381"/>
      <c r="I16" s="381"/>
      <c r="J16" s="382"/>
    </row>
    <row r="17" spans="1:10" ht="12.75">
      <c r="A17" s="364" t="s">
        <v>439</v>
      </c>
      <c r="B17" s="447"/>
      <c r="C17" s="96" t="s">
        <v>582</v>
      </c>
      <c r="D17" s="365"/>
      <c r="E17" s="366"/>
      <c r="F17" s="366"/>
      <c r="G17" s="366"/>
      <c r="H17" s="367"/>
      <c r="I17" s="367"/>
      <c r="J17" s="368"/>
    </row>
    <row r="18" spans="1:10" ht="12.75">
      <c r="A18" s="369" t="s">
        <v>388</v>
      </c>
      <c r="B18" s="448"/>
      <c r="C18" s="370" t="s">
        <v>579</v>
      </c>
      <c r="D18" s="371"/>
      <c r="E18" s="372"/>
      <c r="F18" s="372"/>
      <c r="G18" s="372"/>
      <c r="H18" s="373"/>
      <c r="I18" s="373"/>
      <c r="J18" s="374"/>
    </row>
    <row r="19" spans="1:10" ht="12.75">
      <c r="A19" s="369" t="s">
        <v>389</v>
      </c>
      <c r="B19" s="448"/>
      <c r="C19" s="370"/>
      <c r="D19" s="371"/>
      <c r="E19" s="375"/>
      <c r="F19" s="375"/>
      <c r="G19" s="375"/>
      <c r="H19" s="376"/>
      <c r="I19" s="376"/>
      <c r="J19" s="374"/>
    </row>
    <row r="20" spans="1:10" ht="11.25" customHeight="1">
      <c r="A20" s="369" t="s">
        <v>390</v>
      </c>
      <c r="B20" s="448"/>
      <c r="C20" s="370" t="s">
        <v>580</v>
      </c>
      <c r="D20" s="371"/>
      <c r="E20" s="375"/>
      <c r="F20" s="375"/>
      <c r="G20" s="375"/>
      <c r="H20" s="376"/>
      <c r="I20" s="376"/>
      <c r="J20" s="374"/>
    </row>
    <row r="21" spans="1:10" ht="25.5">
      <c r="A21" s="383" t="s">
        <v>391</v>
      </c>
      <c r="B21" s="450"/>
      <c r="C21" s="370" t="s">
        <v>424</v>
      </c>
      <c r="D21" s="384"/>
      <c r="E21" s="385"/>
      <c r="F21" s="385"/>
      <c r="G21" s="385"/>
      <c r="H21" s="386"/>
      <c r="I21" s="386"/>
      <c r="J21" s="387"/>
    </row>
    <row r="22" spans="1:10" ht="12.75">
      <c r="A22" s="383" t="s">
        <v>589</v>
      </c>
      <c r="B22" s="450"/>
      <c r="C22" s="388"/>
      <c r="D22" s="389"/>
      <c r="E22" s="385"/>
      <c r="F22" s="385"/>
      <c r="G22" s="385"/>
      <c r="H22" s="386"/>
      <c r="I22" s="386"/>
      <c r="J22" s="387"/>
    </row>
    <row r="23" spans="1:10" ht="26.25" customHeight="1">
      <c r="A23" s="369" t="s">
        <v>430</v>
      </c>
      <c r="B23" s="448"/>
      <c r="C23" s="390" t="s">
        <v>425</v>
      </c>
      <c r="D23" s="371"/>
      <c r="E23" s="375"/>
      <c r="F23" s="375"/>
      <c r="G23" s="375"/>
      <c r="H23" s="376"/>
      <c r="I23" s="376"/>
      <c r="J23" s="374"/>
    </row>
    <row r="24" spans="1:10" ht="13.5" thickBot="1">
      <c r="A24" s="377" t="s">
        <v>431</v>
      </c>
      <c r="B24" s="449"/>
      <c r="C24" s="391"/>
      <c r="D24" s="392"/>
      <c r="E24" s="380"/>
      <c r="F24" s="380"/>
      <c r="G24" s="380"/>
      <c r="H24" s="381"/>
      <c r="I24" s="381"/>
      <c r="J24" s="382"/>
    </row>
    <row r="25" spans="1:10" ht="12.75">
      <c r="A25" s="364" t="s">
        <v>440</v>
      </c>
      <c r="B25" s="447"/>
      <c r="C25" s="96" t="s">
        <v>583</v>
      </c>
      <c r="D25" s="551">
        <f>D35</f>
        <v>0</v>
      </c>
      <c r="E25" s="557">
        <f>E35</f>
        <v>0</v>
      </c>
      <c r="F25" s="557">
        <f>F35</f>
        <v>0</v>
      </c>
      <c r="G25" s="366"/>
      <c r="H25" s="367"/>
      <c r="I25" s="367"/>
      <c r="J25" s="368"/>
    </row>
    <row r="26" spans="1:10" ht="12.75">
      <c r="A26" s="369" t="s">
        <v>392</v>
      </c>
      <c r="B26" s="448"/>
      <c r="C26" s="370" t="s">
        <v>579</v>
      </c>
      <c r="D26" s="371"/>
      <c r="E26" s="372"/>
      <c r="F26" s="372"/>
      <c r="G26" s="372"/>
      <c r="H26" s="373"/>
      <c r="I26" s="373"/>
      <c r="J26" s="374"/>
    </row>
    <row r="27" spans="1:10" ht="26.25" customHeight="1">
      <c r="A27" s="369" t="s">
        <v>393</v>
      </c>
      <c r="B27" s="448"/>
      <c r="C27" s="370" t="s">
        <v>428</v>
      </c>
      <c r="D27" s="371"/>
      <c r="E27" s="372"/>
      <c r="F27" s="372"/>
      <c r="G27" s="372"/>
      <c r="H27" s="373"/>
      <c r="I27" s="373"/>
      <c r="J27" s="374"/>
    </row>
    <row r="28" spans="1:10" ht="9" customHeight="1">
      <c r="A28" s="369" t="s">
        <v>434</v>
      </c>
      <c r="B28" s="448"/>
      <c r="C28" s="370"/>
      <c r="D28" s="371"/>
      <c r="E28" s="375"/>
      <c r="F28" s="375"/>
      <c r="G28" s="375"/>
      <c r="H28" s="376"/>
      <c r="I28" s="376"/>
      <c r="J28" s="374"/>
    </row>
    <row r="29" spans="1:10" ht="26.25" customHeight="1">
      <c r="A29" s="369" t="s">
        <v>432</v>
      </c>
      <c r="B29" s="448"/>
      <c r="C29" s="370" t="s">
        <v>427</v>
      </c>
      <c r="D29" s="371"/>
      <c r="E29" s="375"/>
      <c r="F29" s="375"/>
      <c r="G29" s="375"/>
      <c r="H29" s="376"/>
      <c r="I29" s="376"/>
      <c r="J29" s="374"/>
    </row>
    <row r="30" spans="1:10" ht="8.25" customHeight="1">
      <c r="A30" s="369" t="s">
        <v>433</v>
      </c>
      <c r="B30" s="448"/>
      <c r="C30" s="370"/>
      <c r="D30" s="371"/>
      <c r="E30" s="375"/>
      <c r="F30" s="375"/>
      <c r="G30" s="375"/>
      <c r="H30" s="376"/>
      <c r="I30" s="376"/>
      <c r="J30" s="374"/>
    </row>
    <row r="31" spans="1:10" ht="11.25" customHeight="1">
      <c r="A31" s="369" t="s">
        <v>394</v>
      </c>
      <c r="B31" s="448"/>
      <c r="C31" s="370" t="s">
        <v>580</v>
      </c>
      <c r="D31" s="371"/>
      <c r="E31" s="375"/>
      <c r="F31" s="375"/>
      <c r="G31" s="375"/>
      <c r="H31" s="376"/>
      <c r="I31" s="376"/>
      <c r="J31" s="374"/>
    </row>
    <row r="32" spans="1:10" ht="27" customHeight="1">
      <c r="A32" s="383" t="s">
        <v>395</v>
      </c>
      <c r="B32" s="450"/>
      <c r="C32" s="370" t="s">
        <v>429</v>
      </c>
      <c r="D32" s="371"/>
      <c r="E32" s="375"/>
      <c r="F32" s="375"/>
      <c r="G32" s="375"/>
      <c r="H32" s="376"/>
      <c r="I32" s="376"/>
      <c r="J32" s="374"/>
    </row>
    <row r="33" spans="1:10" ht="7.5" customHeight="1">
      <c r="A33" s="383" t="s">
        <v>435</v>
      </c>
      <c r="B33" s="450"/>
      <c r="C33" s="388"/>
      <c r="D33" s="371"/>
      <c r="E33" s="375"/>
      <c r="F33" s="375"/>
      <c r="G33" s="375"/>
      <c r="H33" s="376"/>
      <c r="I33" s="376"/>
      <c r="J33" s="374"/>
    </row>
    <row r="34" spans="1:10" ht="8.25" customHeight="1">
      <c r="A34" s="369" t="s">
        <v>436</v>
      </c>
      <c r="B34" s="448"/>
      <c r="C34" s="370"/>
      <c r="D34" s="427"/>
      <c r="E34" s="375"/>
      <c r="F34" s="424"/>
      <c r="G34" s="375"/>
      <c r="H34" s="376"/>
      <c r="I34" s="376"/>
      <c r="J34" s="374"/>
    </row>
    <row r="35" spans="1:10" ht="13.5" thickBot="1">
      <c r="A35" s="377" t="s">
        <v>437</v>
      </c>
      <c r="B35" s="450"/>
      <c r="C35" s="370"/>
      <c r="D35" s="428"/>
      <c r="E35" s="380"/>
      <c r="F35" s="426"/>
      <c r="G35" s="380"/>
      <c r="H35" s="376"/>
      <c r="I35" s="386"/>
      <c r="J35" s="382"/>
    </row>
    <row r="36" spans="1:10" ht="12.75">
      <c r="A36" s="394">
        <v>5</v>
      </c>
      <c r="B36" s="451"/>
      <c r="C36" s="96" t="s">
        <v>584</v>
      </c>
      <c r="D36" s="365"/>
      <c r="E36" s="395"/>
      <c r="F36" s="396"/>
      <c r="G36" s="396"/>
      <c r="H36" s="397"/>
      <c r="I36" s="397"/>
      <c r="J36" s="398"/>
    </row>
    <row r="37" spans="1:10" ht="12.75">
      <c r="A37" s="369" t="s">
        <v>396</v>
      </c>
      <c r="B37" s="448"/>
      <c r="C37" s="370" t="s">
        <v>579</v>
      </c>
      <c r="D37" s="371"/>
      <c r="E37" s="399"/>
      <c r="F37" s="375"/>
      <c r="G37" s="375"/>
      <c r="H37" s="376"/>
      <c r="I37" s="376"/>
      <c r="J37" s="400"/>
    </row>
    <row r="38" spans="1:10" ht="9" customHeight="1">
      <c r="A38" s="369" t="s">
        <v>397</v>
      </c>
      <c r="B38" s="448"/>
      <c r="C38" s="370"/>
      <c r="D38" s="401"/>
      <c r="E38" s="399"/>
      <c r="F38" s="385"/>
      <c r="G38" s="385"/>
      <c r="H38" s="386"/>
      <c r="I38" s="386"/>
      <c r="J38" s="402"/>
    </row>
    <row r="39" spans="1:10" ht="12.75">
      <c r="A39" s="369" t="s">
        <v>398</v>
      </c>
      <c r="B39" s="448"/>
      <c r="C39" s="370" t="s">
        <v>580</v>
      </c>
      <c r="D39" s="401"/>
      <c r="E39" s="399"/>
      <c r="F39" s="375"/>
      <c r="G39" s="375"/>
      <c r="H39" s="376"/>
      <c r="I39" s="376"/>
      <c r="J39" s="400"/>
    </row>
    <row r="40" spans="1:10" ht="9.75" customHeight="1" thickBot="1">
      <c r="A40" s="377" t="s">
        <v>399</v>
      </c>
      <c r="B40" s="452"/>
      <c r="C40" s="403"/>
      <c r="D40" s="379"/>
      <c r="E40" s="404"/>
      <c r="F40" s="380"/>
      <c r="G40" s="380"/>
      <c r="H40" s="381"/>
      <c r="I40" s="381"/>
      <c r="J40" s="405"/>
    </row>
    <row r="41" spans="1:10" ht="12.75">
      <c r="A41" s="394">
        <v>6</v>
      </c>
      <c r="B41" s="451"/>
      <c r="C41" s="96" t="s">
        <v>585</v>
      </c>
      <c r="D41" s="406"/>
      <c r="E41" s="395"/>
      <c r="F41" s="396"/>
      <c r="G41" s="396"/>
      <c r="H41" s="397"/>
      <c r="I41" s="397"/>
      <c r="J41" s="398"/>
    </row>
    <row r="42" spans="1:10" ht="12.75">
      <c r="A42" s="369" t="s">
        <v>400</v>
      </c>
      <c r="B42" s="448"/>
      <c r="C42" s="370" t="s">
        <v>579</v>
      </c>
      <c r="D42" s="401"/>
      <c r="E42" s="399"/>
      <c r="F42" s="375"/>
      <c r="G42" s="375"/>
      <c r="H42" s="376"/>
      <c r="I42" s="376"/>
      <c r="J42" s="400"/>
    </row>
    <row r="43" spans="1:10" ht="11.25" customHeight="1">
      <c r="A43" s="369" t="s">
        <v>401</v>
      </c>
      <c r="B43" s="448"/>
      <c r="C43" s="370"/>
      <c r="D43" s="401"/>
      <c r="E43" s="399"/>
      <c r="F43" s="375"/>
      <c r="G43" s="375"/>
      <c r="H43" s="376"/>
      <c r="I43" s="376"/>
      <c r="J43" s="400"/>
    </row>
    <row r="44" spans="1:10" ht="12.75">
      <c r="A44" s="369" t="s">
        <v>403</v>
      </c>
      <c r="B44" s="448"/>
      <c r="C44" s="370" t="s">
        <v>580</v>
      </c>
      <c r="D44" s="401"/>
      <c r="E44" s="399"/>
      <c r="F44" s="375"/>
      <c r="G44" s="375"/>
      <c r="H44" s="376"/>
      <c r="I44" s="376"/>
      <c r="J44" s="400"/>
    </row>
    <row r="45" spans="1:10" ht="10.5" customHeight="1" thickBot="1">
      <c r="A45" s="377" t="s">
        <v>402</v>
      </c>
      <c r="B45" s="452"/>
      <c r="C45" s="403"/>
      <c r="D45" s="379"/>
      <c r="E45" s="404"/>
      <c r="F45" s="380"/>
      <c r="G45" s="380"/>
      <c r="H45" s="381"/>
      <c r="I45" s="381"/>
      <c r="J45" s="405"/>
    </row>
    <row r="46" spans="1:10" ht="12.75">
      <c r="A46" s="364" t="s">
        <v>441</v>
      </c>
      <c r="B46" s="447"/>
      <c r="C46" s="96" t="s">
        <v>586</v>
      </c>
      <c r="D46" s="558">
        <f>D48+D49</f>
        <v>0</v>
      </c>
      <c r="E46" s="557">
        <f>E48+E49</f>
        <v>0</v>
      </c>
      <c r="F46" s="557">
        <f>F48+F49</f>
        <v>0</v>
      </c>
      <c r="G46" s="366"/>
      <c r="H46" s="367"/>
      <c r="I46" s="367"/>
      <c r="J46" s="368"/>
    </row>
    <row r="47" spans="1:10" ht="12.75">
      <c r="A47" s="369" t="s">
        <v>404</v>
      </c>
      <c r="B47" s="448"/>
      <c r="C47" s="370" t="s">
        <v>579</v>
      </c>
      <c r="D47" s="401"/>
      <c r="E47" s="372"/>
      <c r="F47" s="372"/>
      <c r="G47" s="372"/>
      <c r="H47" s="373"/>
      <c r="I47" s="373"/>
      <c r="J47" s="374"/>
    </row>
    <row r="48" spans="1:10" ht="12" customHeight="1">
      <c r="A48" s="369" t="s">
        <v>405</v>
      </c>
      <c r="B48" s="448"/>
      <c r="C48" s="370"/>
      <c r="D48" s="543"/>
      <c r="E48" s="375"/>
      <c r="F48" s="375"/>
      <c r="G48" s="375"/>
      <c r="H48" s="376"/>
      <c r="I48" s="376"/>
      <c r="J48" s="374"/>
    </row>
    <row r="49" spans="1:10" ht="12.75">
      <c r="A49" s="369" t="s">
        <v>803</v>
      </c>
      <c r="B49" s="448"/>
      <c r="C49" s="370"/>
      <c r="D49" s="543"/>
      <c r="E49" s="375"/>
      <c r="F49" s="375"/>
      <c r="G49" s="375"/>
      <c r="H49" s="376"/>
      <c r="I49" s="376"/>
      <c r="J49" s="374"/>
    </row>
    <row r="50" spans="1:10" ht="11.25" customHeight="1">
      <c r="A50" s="369" t="s">
        <v>406</v>
      </c>
      <c r="B50" s="448"/>
      <c r="C50" s="370" t="s">
        <v>580</v>
      </c>
      <c r="D50" s="543"/>
      <c r="E50" s="424"/>
      <c r="F50" s="375"/>
      <c r="G50" s="375"/>
      <c r="H50" s="376"/>
      <c r="I50" s="376"/>
      <c r="J50" s="374"/>
    </row>
    <row r="51" spans="1:10" ht="13.5" thickBot="1">
      <c r="A51" s="377" t="s">
        <v>407</v>
      </c>
      <c r="B51" s="452"/>
      <c r="D51" s="543"/>
      <c r="E51" s="424"/>
      <c r="F51" s="375"/>
      <c r="G51" s="375"/>
      <c r="H51" s="376"/>
      <c r="I51" s="381"/>
      <c r="J51" s="382"/>
    </row>
    <row r="52" spans="1:10" ht="12.75">
      <c r="A52" s="364" t="s">
        <v>442</v>
      </c>
      <c r="B52" s="447"/>
      <c r="C52" s="96" t="s">
        <v>587</v>
      </c>
      <c r="D52" s="556">
        <f>D55</f>
        <v>1480.7418546365916</v>
      </c>
      <c r="E52" s="557">
        <f>E55</f>
        <v>0.67</v>
      </c>
      <c r="F52" s="557">
        <f>F55</f>
        <v>392.83000000000004</v>
      </c>
      <c r="G52" s="366"/>
      <c r="H52" s="367"/>
      <c r="I52" s="367"/>
      <c r="J52" s="368"/>
    </row>
    <row r="53" spans="1:10" ht="12.75">
      <c r="A53" s="369" t="s">
        <v>408</v>
      </c>
      <c r="B53" s="448"/>
      <c r="C53" s="370" t="s">
        <v>579</v>
      </c>
      <c r="D53" s="401"/>
      <c r="E53" s="372"/>
      <c r="F53" s="372"/>
      <c r="G53" s="372"/>
      <c r="H53" s="373"/>
      <c r="I53" s="373"/>
      <c r="J53" s="374"/>
    </row>
    <row r="54" spans="1:10" ht="12.75">
      <c r="A54" s="369" t="s">
        <v>409</v>
      </c>
      <c r="B54" s="448"/>
      <c r="C54" s="370"/>
      <c r="D54" s="401"/>
      <c r="E54" s="375"/>
      <c r="F54" s="375"/>
      <c r="G54" s="375"/>
      <c r="H54" s="376"/>
      <c r="I54" s="376"/>
      <c r="J54" s="374"/>
    </row>
    <row r="55" spans="1:11" ht="16.5" customHeight="1">
      <c r="A55" s="369" t="s">
        <v>410</v>
      </c>
      <c r="B55" s="448"/>
      <c r="C55" s="370" t="s">
        <v>580</v>
      </c>
      <c r="D55" s="543">
        <f>D56+D57</f>
        <v>1480.7418546365916</v>
      </c>
      <c r="E55" s="375">
        <f>E56+E57+E58</f>
        <v>0.67</v>
      </c>
      <c r="F55" s="375">
        <f>F56+F57+F58</f>
        <v>392.83000000000004</v>
      </c>
      <c r="G55" s="407"/>
      <c r="H55" s="376"/>
      <c r="I55" s="376"/>
      <c r="J55" s="374"/>
      <c r="K55" s="429"/>
    </row>
    <row r="56" spans="1:10" ht="51.75" thickBot="1">
      <c r="A56" s="369" t="s">
        <v>411</v>
      </c>
      <c r="B56" s="448"/>
      <c r="C56" s="531" t="s">
        <v>819</v>
      </c>
      <c r="D56" s="543">
        <f>F56/E56</f>
        <v>681.952380952381</v>
      </c>
      <c r="E56" s="375">
        <v>0.21</v>
      </c>
      <c r="F56" s="375">
        <v>143.21</v>
      </c>
      <c r="G56" s="375" t="s">
        <v>797</v>
      </c>
      <c r="H56" s="376" t="s">
        <v>716</v>
      </c>
      <c r="I56" s="376"/>
      <c r="J56" s="374"/>
    </row>
    <row r="57" spans="1:10" ht="25.5">
      <c r="A57" s="369" t="s">
        <v>804</v>
      </c>
      <c r="B57" s="454"/>
      <c r="C57" s="552" t="s">
        <v>805</v>
      </c>
      <c r="D57" s="543">
        <f>F57/E57</f>
        <v>798.7894736842105</v>
      </c>
      <c r="E57" s="553">
        <v>0.19</v>
      </c>
      <c r="F57" s="553">
        <v>151.77</v>
      </c>
      <c r="G57" s="375" t="s">
        <v>797</v>
      </c>
      <c r="H57" s="376" t="s">
        <v>716</v>
      </c>
      <c r="I57" s="554"/>
      <c r="J57" s="555"/>
    </row>
    <row r="58" spans="1:10" ht="51.75" thickBot="1">
      <c r="A58" s="369" t="s">
        <v>818</v>
      </c>
      <c r="B58" s="454"/>
      <c r="C58" s="569" t="s">
        <v>817</v>
      </c>
      <c r="D58" s="578">
        <f>F58/E58</f>
        <v>362.4074074074074</v>
      </c>
      <c r="E58" s="553">
        <v>0.27</v>
      </c>
      <c r="F58" s="553">
        <v>97.85</v>
      </c>
      <c r="G58" s="375" t="s">
        <v>797</v>
      </c>
      <c r="H58" s="376" t="s">
        <v>716</v>
      </c>
      <c r="I58" s="554"/>
      <c r="J58" s="555"/>
    </row>
    <row r="59" spans="1:10" ht="25.5">
      <c r="A59" s="364" t="s">
        <v>443</v>
      </c>
      <c r="B59" s="447"/>
      <c r="C59" s="97" t="s">
        <v>518</v>
      </c>
      <c r="D59" s="545"/>
      <c r="E59" s="544"/>
      <c r="F59" s="544"/>
      <c r="G59" s="408"/>
      <c r="H59" s="409"/>
      <c r="I59" s="409"/>
      <c r="J59" s="368"/>
    </row>
    <row r="60" spans="1:10" ht="12.75">
      <c r="A60" s="369" t="s">
        <v>412</v>
      </c>
      <c r="B60" s="448"/>
      <c r="C60" s="370" t="s">
        <v>579</v>
      </c>
      <c r="D60" s="401"/>
      <c r="E60" s="410"/>
      <c r="F60" s="410"/>
      <c r="G60" s="410"/>
      <c r="H60" s="411"/>
      <c r="I60" s="411"/>
      <c r="J60" s="374"/>
    </row>
    <row r="61" spans="1:10" ht="12.75">
      <c r="A61" s="369" t="s">
        <v>413</v>
      </c>
      <c r="B61" s="448"/>
      <c r="C61" s="370"/>
      <c r="D61" s="401"/>
      <c r="E61" s="375"/>
      <c r="F61" s="375"/>
      <c r="G61" s="375"/>
      <c r="H61" s="376"/>
      <c r="I61" s="376"/>
      <c r="J61" s="374"/>
    </row>
    <row r="62" spans="1:10" ht="11.25" customHeight="1">
      <c r="A62" s="369" t="s">
        <v>414</v>
      </c>
      <c r="B62" s="448"/>
      <c r="C62" s="370" t="s">
        <v>580</v>
      </c>
      <c r="D62" s="401"/>
      <c r="E62" s="375"/>
      <c r="F62" s="375"/>
      <c r="G62" s="375"/>
      <c r="H62" s="376"/>
      <c r="I62" s="376"/>
      <c r="J62" s="374"/>
    </row>
    <row r="63" spans="1:10" ht="12.75">
      <c r="A63" s="369" t="s">
        <v>415</v>
      </c>
      <c r="B63" s="453"/>
      <c r="C63" s="412"/>
      <c r="D63" s="547"/>
      <c r="E63" s="375"/>
      <c r="F63" s="375"/>
      <c r="G63" s="375"/>
      <c r="H63" s="376"/>
      <c r="I63" s="376"/>
      <c r="J63" s="374"/>
    </row>
    <row r="64" spans="1:10" ht="12.75">
      <c r="A64" s="369" t="s">
        <v>416</v>
      </c>
      <c r="B64" s="448"/>
      <c r="C64" s="370" t="s">
        <v>588</v>
      </c>
      <c r="D64" s="547"/>
      <c r="E64" s="375"/>
      <c r="F64" s="375"/>
      <c r="G64" s="375"/>
      <c r="H64" s="376"/>
      <c r="I64" s="376"/>
      <c r="J64" s="374"/>
    </row>
    <row r="65" spans="1:10" ht="13.5" thickBot="1">
      <c r="A65" s="377" t="s">
        <v>417</v>
      </c>
      <c r="B65" s="449"/>
      <c r="C65" s="412" t="s">
        <v>794</v>
      </c>
      <c r="D65" s="547"/>
      <c r="E65" s="375"/>
      <c r="F65" s="375"/>
      <c r="G65" s="375"/>
      <c r="H65" s="376"/>
      <c r="I65" s="381"/>
      <c r="J65" s="382"/>
    </row>
    <row r="66" spans="1:10" ht="25.5">
      <c r="A66" s="364" t="s">
        <v>444</v>
      </c>
      <c r="B66" s="447"/>
      <c r="C66" s="97" t="s">
        <v>519</v>
      </c>
      <c r="D66" s="546"/>
      <c r="E66" s="408"/>
      <c r="F66" s="408"/>
      <c r="G66" s="408"/>
      <c r="H66" s="409"/>
      <c r="I66" s="409"/>
      <c r="J66" s="368"/>
    </row>
    <row r="67" spans="1:10" ht="12.75">
      <c r="A67" s="369" t="s">
        <v>418</v>
      </c>
      <c r="B67" s="448"/>
      <c r="C67" s="370" t="s">
        <v>579</v>
      </c>
      <c r="D67" s="401"/>
      <c r="E67" s="410"/>
      <c r="F67" s="410"/>
      <c r="G67" s="410"/>
      <c r="H67" s="411"/>
      <c r="I67" s="411"/>
      <c r="J67" s="374"/>
    </row>
    <row r="68" spans="1:10" ht="12.75">
      <c r="A68" s="369" t="s">
        <v>419</v>
      </c>
      <c r="B68" s="448"/>
      <c r="C68" s="370"/>
      <c r="D68" s="401"/>
      <c r="E68" s="375"/>
      <c r="F68" s="375"/>
      <c r="G68" s="375"/>
      <c r="H68" s="376"/>
      <c r="I68" s="376"/>
      <c r="J68" s="374"/>
    </row>
    <row r="69" spans="1:10" ht="11.25" customHeight="1">
      <c r="A69" s="369" t="s">
        <v>420</v>
      </c>
      <c r="B69" s="448"/>
      <c r="C69" s="370" t="s">
        <v>580</v>
      </c>
      <c r="D69" s="401"/>
      <c r="E69" s="375"/>
      <c r="F69" s="375"/>
      <c r="G69" s="375"/>
      <c r="H69" s="376"/>
      <c r="I69" s="376"/>
      <c r="J69" s="374"/>
    </row>
    <row r="70" spans="1:10" ht="12.75">
      <c r="A70" s="369" t="s">
        <v>421</v>
      </c>
      <c r="B70" s="453"/>
      <c r="C70" s="412"/>
      <c r="D70" s="393"/>
      <c r="E70" s="375"/>
      <c r="F70" s="375"/>
      <c r="G70" s="375"/>
      <c r="H70" s="376"/>
      <c r="I70" s="376"/>
      <c r="J70" s="374"/>
    </row>
    <row r="71" spans="1:10" ht="12.75">
      <c r="A71" s="369" t="s">
        <v>422</v>
      </c>
      <c r="B71" s="448"/>
      <c r="C71" s="370" t="s">
        <v>588</v>
      </c>
      <c r="D71" s="401"/>
      <c r="E71" s="375"/>
      <c r="F71" s="375"/>
      <c r="G71" s="375"/>
      <c r="H71" s="376"/>
      <c r="I71" s="376"/>
      <c r="J71" s="374"/>
    </row>
    <row r="72" spans="1:10" ht="13.5" thickBot="1">
      <c r="A72" s="377" t="s">
        <v>423</v>
      </c>
      <c r="B72" s="449"/>
      <c r="C72" s="391"/>
      <c r="D72" s="413"/>
      <c r="E72" s="380"/>
      <c r="F72" s="380"/>
      <c r="G72" s="380"/>
      <c r="H72" s="381"/>
      <c r="I72" s="381"/>
      <c r="J72" s="382"/>
    </row>
    <row r="73" spans="1:10" ht="12.75">
      <c r="A73" s="364" t="s">
        <v>445</v>
      </c>
      <c r="B73" s="447"/>
      <c r="C73" s="96" t="s">
        <v>520</v>
      </c>
      <c r="D73" s="562">
        <f>D76</f>
        <v>0</v>
      </c>
      <c r="E73" s="561">
        <f>E76</f>
        <v>0</v>
      </c>
      <c r="F73" s="557">
        <f>F76</f>
        <v>0</v>
      </c>
      <c r="G73" s="408"/>
      <c r="H73" s="409"/>
      <c r="I73" s="409"/>
      <c r="J73" s="368"/>
    </row>
    <row r="74" spans="1:10" ht="12.75">
      <c r="A74" s="369" t="s">
        <v>614</v>
      </c>
      <c r="B74" s="448"/>
      <c r="C74" s="370" t="s">
        <v>579</v>
      </c>
      <c r="D74" s="401"/>
      <c r="E74" s="410"/>
      <c r="F74" s="410"/>
      <c r="G74" s="410"/>
      <c r="H74" s="411"/>
      <c r="I74" s="411"/>
      <c r="J74" s="374"/>
    </row>
    <row r="75" spans="1:10" ht="12.75">
      <c r="A75" s="369" t="s">
        <v>615</v>
      </c>
      <c r="B75" s="448"/>
      <c r="C75" s="370"/>
      <c r="D75" s="401"/>
      <c r="E75" s="375"/>
      <c r="F75" s="375"/>
      <c r="G75" s="375"/>
      <c r="H75" s="376"/>
      <c r="I75" s="376"/>
      <c r="J75" s="374"/>
    </row>
    <row r="76" spans="1:10" ht="18.75" customHeight="1">
      <c r="A76" s="369" t="s">
        <v>616</v>
      </c>
      <c r="B76" s="448"/>
      <c r="C76" s="370" t="s">
        <v>580</v>
      </c>
      <c r="D76" s="564">
        <f>D77</f>
        <v>0</v>
      </c>
      <c r="E76" s="560">
        <f>E77</f>
        <v>0</v>
      </c>
      <c r="F76" s="375">
        <f>F77</f>
        <v>0</v>
      </c>
      <c r="G76" s="375"/>
      <c r="H76" s="376"/>
      <c r="I76" s="376"/>
      <c r="J76" s="374"/>
    </row>
    <row r="77" spans="1:10" ht="24.75" customHeight="1">
      <c r="A77" s="369" t="s">
        <v>618</v>
      </c>
      <c r="B77" s="454"/>
      <c r="C77" s="559"/>
      <c r="D77" s="565"/>
      <c r="E77" s="560"/>
      <c r="F77" s="375"/>
      <c r="G77" s="375"/>
      <c r="H77" s="376"/>
      <c r="I77" s="376"/>
      <c r="J77" s="374"/>
    </row>
    <row r="78" spans="1:10" ht="12.75">
      <c r="A78" s="369" t="s">
        <v>617</v>
      </c>
      <c r="B78" s="448"/>
      <c r="C78" s="370" t="s">
        <v>588</v>
      </c>
      <c r="D78" s="371"/>
      <c r="E78" s="375"/>
      <c r="F78" s="375"/>
      <c r="G78" s="375"/>
      <c r="H78" s="376"/>
      <c r="I78" s="376"/>
      <c r="J78" s="374"/>
    </row>
    <row r="79" spans="1:10" ht="12.75">
      <c r="A79" s="383" t="s">
        <v>619</v>
      </c>
      <c r="B79" s="450"/>
      <c r="C79" s="414"/>
      <c r="D79" s="541"/>
      <c r="E79" s="385"/>
      <c r="F79" s="385"/>
      <c r="G79" s="375"/>
      <c r="H79" s="376"/>
      <c r="I79" s="386"/>
      <c r="J79" s="387"/>
    </row>
    <row r="80" spans="1:10" ht="12.75">
      <c r="A80" s="835" t="s">
        <v>508</v>
      </c>
      <c r="B80" s="836"/>
      <c r="C80" s="836"/>
      <c r="D80" s="836"/>
      <c r="E80" s="837"/>
      <c r="F80" s="563">
        <f>F25+F46+F52+F73</f>
        <v>392.83000000000004</v>
      </c>
      <c r="G80" s="375" t="s">
        <v>266</v>
      </c>
      <c r="H80" s="375"/>
      <c r="I80" s="375"/>
      <c r="J80" s="415" t="s">
        <v>266</v>
      </c>
    </row>
    <row r="81" ht="7.5" customHeight="1"/>
    <row r="82" spans="1:10" ht="12.75">
      <c r="A82" s="832" t="s">
        <v>717</v>
      </c>
      <c r="B82" s="832"/>
      <c r="C82" s="832"/>
      <c r="D82" s="832"/>
      <c r="E82" s="832"/>
      <c r="F82" s="832"/>
      <c r="G82" s="832"/>
      <c r="H82" s="832"/>
      <c r="I82" s="832"/>
      <c r="J82" s="832"/>
    </row>
    <row r="83" spans="1:10" ht="12.75">
      <c r="A83" s="831" t="s">
        <v>718</v>
      </c>
      <c r="B83" s="831"/>
      <c r="C83" s="831"/>
      <c r="D83" s="831"/>
      <c r="E83" s="831"/>
      <c r="F83" s="831"/>
      <c r="G83" s="831"/>
      <c r="H83" s="831"/>
      <c r="I83" s="831"/>
      <c r="J83" s="831"/>
    </row>
    <row r="84" ht="12.75">
      <c r="J84" s="361">
        <v>27</v>
      </c>
    </row>
  </sheetData>
  <mergeCells count="14">
    <mergeCell ref="A1:J1"/>
    <mergeCell ref="A3:J3"/>
    <mergeCell ref="G4:G5"/>
    <mergeCell ref="J4:J5"/>
    <mergeCell ref="A4:A5"/>
    <mergeCell ref="C4:C5"/>
    <mergeCell ref="D4:D5"/>
    <mergeCell ref="H4:H5"/>
    <mergeCell ref="B4:B5"/>
    <mergeCell ref="I4:I5"/>
    <mergeCell ref="A83:J83"/>
    <mergeCell ref="A82:J82"/>
    <mergeCell ref="E4:F4"/>
    <mergeCell ref="A80:E80"/>
  </mergeCells>
  <printOptions/>
  <pageMargins left="0.54" right="0.34" top="0.38" bottom="0.43" header="0.36" footer="0.35"/>
  <pageSetup fitToHeight="1" fitToWidth="1" horizontalDpi="600" verticalDpi="600" orientation="portrait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2"/>
  <dimension ref="A1:O36"/>
  <sheetViews>
    <sheetView workbookViewId="0" topLeftCell="A1">
      <selection activeCell="H24" sqref="H24"/>
    </sheetView>
  </sheetViews>
  <sheetFormatPr defaultColWidth="9.00390625" defaultRowHeight="12.75"/>
  <cols>
    <col min="1" max="1" width="5.75390625" style="138" customWidth="1"/>
    <col min="2" max="2" width="18.125" style="138" customWidth="1"/>
    <col min="3" max="3" width="18.75390625" style="138" customWidth="1"/>
    <col min="4" max="4" width="13.25390625" style="138" customWidth="1"/>
    <col min="5" max="5" width="10.625" style="138" customWidth="1"/>
    <col min="6" max="6" width="12.375" style="138" customWidth="1"/>
    <col min="7" max="7" width="10.375" style="138" customWidth="1"/>
    <col min="8" max="8" width="12.625" style="138" customWidth="1"/>
    <col min="9" max="9" width="9.00390625" style="138" customWidth="1"/>
    <col min="10" max="10" width="11.375" style="138" customWidth="1"/>
    <col min="11" max="11" width="11.625" style="138" customWidth="1"/>
    <col min="12" max="12" width="11.25390625" style="138" customWidth="1"/>
    <col min="13" max="13" width="11.75390625" style="138" customWidth="1"/>
    <col min="14" max="14" width="14.375" style="138" customWidth="1"/>
    <col min="15" max="15" width="11.00390625" style="138" customWidth="1"/>
    <col min="16" max="16384" width="9.125" style="138" customWidth="1"/>
  </cols>
  <sheetData>
    <row r="1" spans="1:15" s="139" customFormat="1" ht="27.75" customHeight="1">
      <c r="A1" s="650" t="s">
        <v>590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/>
    </row>
    <row r="2" spans="1:15" s="139" customFormat="1" ht="18" customHeight="1">
      <c r="A2" s="817" t="s">
        <v>0</v>
      </c>
      <c r="B2" s="818" t="s">
        <v>15</v>
      </c>
      <c r="C2" s="819"/>
      <c r="D2" s="824" t="s">
        <v>809</v>
      </c>
      <c r="E2" s="825"/>
      <c r="F2" s="817" t="s">
        <v>2</v>
      </c>
      <c r="G2" s="817"/>
      <c r="H2" s="817"/>
      <c r="I2" s="817"/>
      <c r="J2" s="817"/>
      <c r="K2" s="817"/>
      <c r="L2" s="817"/>
      <c r="M2" s="817"/>
      <c r="N2" s="804" t="s">
        <v>227</v>
      </c>
      <c r="O2" s="804" t="s">
        <v>123</v>
      </c>
    </row>
    <row r="3" spans="1:15" s="140" customFormat="1" ht="27" customHeight="1">
      <c r="A3" s="817"/>
      <c r="B3" s="822"/>
      <c r="C3" s="823"/>
      <c r="D3" s="826"/>
      <c r="E3" s="827"/>
      <c r="F3" s="855">
        <v>2013</v>
      </c>
      <c r="G3" s="856"/>
      <c r="H3" s="856"/>
      <c r="I3" s="857"/>
      <c r="J3" s="126">
        <v>2014</v>
      </c>
      <c r="K3" s="126">
        <v>2015</v>
      </c>
      <c r="L3" s="126">
        <v>2016</v>
      </c>
      <c r="M3" s="126">
        <v>2017</v>
      </c>
      <c r="N3" s="828"/>
      <c r="O3" s="828"/>
    </row>
    <row r="4" spans="1:15" s="140" customFormat="1" ht="33" customHeight="1">
      <c r="A4" s="817"/>
      <c r="B4" s="822"/>
      <c r="C4" s="823"/>
      <c r="D4" s="817" t="s">
        <v>372</v>
      </c>
      <c r="E4" s="817" t="s">
        <v>3</v>
      </c>
      <c r="F4" s="817" t="s">
        <v>569</v>
      </c>
      <c r="G4" s="817"/>
      <c r="H4" s="817" t="s">
        <v>16</v>
      </c>
      <c r="I4" s="817"/>
      <c r="J4" s="817" t="s">
        <v>372</v>
      </c>
      <c r="K4" s="817" t="s">
        <v>372</v>
      </c>
      <c r="L4" s="817" t="s">
        <v>372</v>
      </c>
      <c r="M4" s="817" t="s">
        <v>372</v>
      </c>
      <c r="N4" s="805"/>
      <c r="O4" s="828"/>
    </row>
    <row r="5" spans="1:15" s="139" customFormat="1" ht="17.25" customHeight="1">
      <c r="A5" s="817"/>
      <c r="B5" s="820"/>
      <c r="C5" s="821"/>
      <c r="D5" s="817"/>
      <c r="E5" s="817"/>
      <c r="F5" s="123" t="s">
        <v>372</v>
      </c>
      <c r="G5" s="123" t="s">
        <v>3</v>
      </c>
      <c r="H5" s="123" t="s">
        <v>571</v>
      </c>
      <c r="I5" s="123" t="s">
        <v>3</v>
      </c>
      <c r="J5" s="817"/>
      <c r="K5" s="817"/>
      <c r="L5" s="817"/>
      <c r="M5" s="817"/>
      <c r="N5" s="124" t="s">
        <v>226</v>
      </c>
      <c r="O5" s="805"/>
    </row>
    <row r="6" spans="1:15" s="139" customFormat="1" ht="12.75">
      <c r="A6" s="114">
        <v>1</v>
      </c>
      <c r="B6" s="590">
        <v>2</v>
      </c>
      <c r="C6" s="579"/>
      <c r="D6" s="114">
        <v>3</v>
      </c>
      <c r="E6" s="114">
        <v>4</v>
      </c>
      <c r="F6" s="114">
        <v>5</v>
      </c>
      <c r="G6" s="114">
        <v>6</v>
      </c>
      <c r="H6" s="114">
        <v>7</v>
      </c>
      <c r="I6" s="114">
        <v>8</v>
      </c>
      <c r="J6" s="114">
        <v>9</v>
      </c>
      <c r="K6" s="114">
        <v>10</v>
      </c>
      <c r="L6" s="114">
        <v>11</v>
      </c>
      <c r="M6" s="114">
        <v>12</v>
      </c>
      <c r="N6" s="114">
        <v>13</v>
      </c>
      <c r="O6" s="114">
        <v>14</v>
      </c>
    </row>
    <row r="7" spans="1:15" ht="20.25" customHeight="1">
      <c r="A7" s="134" t="s">
        <v>27</v>
      </c>
      <c r="B7" s="853" t="s">
        <v>151</v>
      </c>
      <c r="C7" s="853"/>
      <c r="D7" s="141">
        <f>SUM(D8:D12,D15)</f>
        <v>85.39000000000001</v>
      </c>
      <c r="E7" s="141">
        <f>IF(D17=0,0,D7/D17)*100</f>
        <v>100</v>
      </c>
      <c r="F7" s="141">
        <f>SUM(F8:F12,F15)</f>
        <v>15.15</v>
      </c>
      <c r="G7" s="141">
        <f>IF(F17=0,0,F7/F17)*100</f>
        <v>100</v>
      </c>
      <c r="H7" s="141">
        <f>SUM(H8:H12,H15)</f>
        <v>0</v>
      </c>
      <c r="I7" s="145"/>
      <c r="J7" s="141">
        <f>SUM(J8:J12,J15)</f>
        <v>16.06</v>
      </c>
      <c r="K7" s="141">
        <f>SUM(K8:K12,K15)</f>
        <v>17.02</v>
      </c>
      <c r="L7" s="141">
        <f>SUM(L8:L12,L15)</f>
        <v>18.04</v>
      </c>
      <c r="M7" s="141">
        <f>SUM(M8:M12,M15)</f>
        <v>19.12</v>
      </c>
      <c r="N7" s="144"/>
      <c r="O7" s="144"/>
    </row>
    <row r="8" spans="1:15" ht="24.75" customHeight="1">
      <c r="A8" s="134" t="s">
        <v>30</v>
      </c>
      <c r="B8" s="853" t="s">
        <v>22</v>
      </c>
      <c r="C8" s="853"/>
      <c r="D8" s="141">
        <f aca="true" t="shared" si="0" ref="D8:D16">SUM(F8,J8:M8)</f>
        <v>0</v>
      </c>
      <c r="E8" s="141">
        <f>IF(D7=0,0,D8/D7)*100</f>
        <v>0</v>
      </c>
      <c r="F8" s="145"/>
      <c r="G8" s="141">
        <f>IF(F7=0,0,F8/F7)*100</f>
        <v>0</v>
      </c>
      <c r="H8" s="145"/>
      <c r="I8" s="145"/>
      <c r="J8" s="145"/>
      <c r="K8" s="145"/>
      <c r="L8" s="145"/>
      <c r="M8" s="145"/>
      <c r="N8" s="144"/>
      <c r="O8" s="144"/>
    </row>
    <row r="9" spans="1:15" ht="27" customHeight="1">
      <c r="A9" s="134" t="s">
        <v>29</v>
      </c>
      <c r="B9" s="853" t="s">
        <v>23</v>
      </c>
      <c r="C9" s="853"/>
      <c r="D9" s="141">
        <f t="shared" si="0"/>
        <v>0</v>
      </c>
      <c r="E9" s="141">
        <f>IF(D7=0,0,D9/D7)*100</f>
        <v>0</v>
      </c>
      <c r="F9" s="145"/>
      <c r="G9" s="141">
        <f>IF(F7=0,0,F9/F7)*100</f>
        <v>0</v>
      </c>
      <c r="H9" s="145"/>
      <c r="I9" s="145"/>
      <c r="J9" s="145"/>
      <c r="K9" s="145"/>
      <c r="L9" s="145"/>
      <c r="M9" s="145"/>
      <c r="N9" s="144"/>
      <c r="O9" s="144"/>
    </row>
    <row r="10" spans="1:15" ht="21.75" customHeight="1">
      <c r="A10" s="812" t="s">
        <v>591</v>
      </c>
      <c r="B10" s="854" t="s">
        <v>18</v>
      </c>
      <c r="C10" s="20" t="s">
        <v>19</v>
      </c>
      <c r="D10" s="40">
        <f>SUM(F10,J10:M10)</f>
        <v>0</v>
      </c>
      <c r="E10" s="40">
        <f>IF(D7=0,0,D10/D7)*100</f>
        <v>0</v>
      </c>
      <c r="F10" s="41"/>
      <c r="G10" s="141">
        <f>IF(F7=0,0,F10/F7)*100</f>
        <v>0</v>
      </c>
      <c r="H10" s="41"/>
      <c r="I10" s="41"/>
      <c r="J10" s="41"/>
      <c r="K10" s="41"/>
      <c r="L10" s="41"/>
      <c r="M10" s="145"/>
      <c r="N10" s="144"/>
      <c r="O10" s="144"/>
    </row>
    <row r="11" spans="1:15" ht="24" customHeight="1">
      <c r="A11" s="812"/>
      <c r="B11" s="814"/>
      <c r="C11" s="21" t="s">
        <v>20</v>
      </c>
      <c r="D11" s="40">
        <f>SUM(F11,J11:M11)</f>
        <v>0</v>
      </c>
      <c r="E11" s="40">
        <f>IF(D7=0,0,D11/D7)*100</f>
        <v>0</v>
      </c>
      <c r="F11" s="41"/>
      <c r="G11" s="141">
        <f>IF(F7=0,0,F11/F7)*100</f>
        <v>0</v>
      </c>
      <c r="H11" s="41"/>
      <c r="I11" s="41"/>
      <c r="J11" s="41"/>
      <c r="K11" s="41"/>
      <c r="L11" s="41"/>
      <c r="M11" s="145"/>
      <c r="N11" s="144"/>
      <c r="O11" s="144"/>
    </row>
    <row r="12" spans="1:15" ht="28.5" customHeight="1">
      <c r="A12" s="812" t="s">
        <v>31</v>
      </c>
      <c r="B12" s="853" t="s">
        <v>24</v>
      </c>
      <c r="C12" s="853"/>
      <c r="D12" s="141">
        <f>SUM(D13:D14)</f>
        <v>85.39000000000001</v>
      </c>
      <c r="E12" s="141">
        <f>IF(D7=0,0,D12/D7)*100</f>
        <v>100</v>
      </c>
      <c r="F12" s="141">
        <f>SUM(F13:F14)</f>
        <v>15.15</v>
      </c>
      <c r="G12" s="141">
        <f>IF(F7=0,0,F12/F7)*100</f>
        <v>100</v>
      </c>
      <c r="H12" s="141">
        <f>SUM(H13:H14)</f>
        <v>0</v>
      </c>
      <c r="I12" s="145"/>
      <c r="J12" s="141">
        <f>SUM(J13:J14)</f>
        <v>16.06</v>
      </c>
      <c r="K12" s="141">
        <f>SUM(K13:K14)</f>
        <v>17.02</v>
      </c>
      <c r="L12" s="141">
        <f>SUM(L13:L14)</f>
        <v>18.04</v>
      </c>
      <c r="M12" s="141">
        <f>SUM(M13:M14)</f>
        <v>19.12</v>
      </c>
      <c r="N12" s="144"/>
      <c r="O12" s="144"/>
    </row>
    <row r="13" spans="1:15" ht="12.75">
      <c r="A13" s="812"/>
      <c r="B13" s="812" t="s">
        <v>25</v>
      </c>
      <c r="C13" s="812"/>
      <c r="D13" s="141">
        <f t="shared" si="0"/>
        <v>0</v>
      </c>
      <c r="E13" s="141">
        <f>IF(D12=0,0,D13/D12)*100</f>
        <v>0</v>
      </c>
      <c r="F13" s="145"/>
      <c r="G13" s="141">
        <f>IF(F12=0,0,F13/F12)*100</f>
        <v>0</v>
      </c>
      <c r="H13" s="145"/>
      <c r="I13" s="145"/>
      <c r="J13" s="145"/>
      <c r="K13" s="145"/>
      <c r="L13" s="145"/>
      <c r="M13" s="145"/>
      <c r="N13" s="144"/>
      <c r="O13" s="144"/>
    </row>
    <row r="14" spans="1:15" ht="12.75">
      <c r="A14" s="812"/>
      <c r="B14" s="812" t="s">
        <v>26</v>
      </c>
      <c r="C14" s="812"/>
      <c r="D14" s="141">
        <f>SUM(F14,J14:M14)</f>
        <v>85.39000000000001</v>
      </c>
      <c r="E14" s="141">
        <f>IF(D12=0,0,D14/D12)*100</f>
        <v>100</v>
      </c>
      <c r="F14" s="145">
        <v>15.15</v>
      </c>
      <c r="G14" s="141">
        <f>IF(F12=0,0,F14/F12)*100</f>
        <v>100</v>
      </c>
      <c r="H14" s="145"/>
      <c r="I14" s="145"/>
      <c r="J14" s="145">
        <v>16.06</v>
      </c>
      <c r="K14" s="145">
        <v>17.02</v>
      </c>
      <c r="L14" s="145">
        <v>18.04</v>
      </c>
      <c r="M14" s="145">
        <v>19.12</v>
      </c>
      <c r="N14" s="144"/>
      <c r="O14" s="144"/>
    </row>
    <row r="15" spans="1:15" ht="37.5" customHeight="1">
      <c r="A15" s="134" t="s">
        <v>320</v>
      </c>
      <c r="B15" s="812" t="s">
        <v>622</v>
      </c>
      <c r="C15" s="812"/>
      <c r="D15" s="141">
        <f t="shared" si="0"/>
        <v>0</v>
      </c>
      <c r="E15" s="141">
        <f>IF(D7=0,0,D15/D7)*100</f>
        <v>0</v>
      </c>
      <c r="F15" s="145"/>
      <c r="G15" s="141">
        <f>IF(F7=0,0,F15/F7)*100</f>
        <v>0</v>
      </c>
      <c r="H15" s="145"/>
      <c r="I15" s="145"/>
      <c r="J15" s="145"/>
      <c r="K15" s="145"/>
      <c r="L15" s="145"/>
      <c r="M15" s="145"/>
      <c r="N15" s="144"/>
      <c r="O15" s="144"/>
    </row>
    <row r="16" spans="1:15" ht="15" customHeight="1">
      <c r="A16" s="134" t="s">
        <v>28</v>
      </c>
      <c r="B16" s="812" t="s">
        <v>13</v>
      </c>
      <c r="C16" s="812"/>
      <c r="D16" s="141">
        <f t="shared" si="0"/>
        <v>0</v>
      </c>
      <c r="E16" s="141">
        <f>IF(D17=0,0,D16/D17)*100</f>
        <v>0</v>
      </c>
      <c r="F16" s="145"/>
      <c r="G16" s="141">
        <f>IF(F17=0,0,F16/F17)*100</f>
        <v>0</v>
      </c>
      <c r="H16" s="145"/>
      <c r="I16" s="145"/>
      <c r="J16" s="145"/>
      <c r="K16" s="145"/>
      <c r="L16" s="145"/>
      <c r="M16" s="145"/>
      <c r="N16" s="144"/>
      <c r="O16" s="144"/>
    </row>
    <row r="17" spans="1:15" ht="15" customHeight="1">
      <c r="A17" s="134"/>
      <c r="B17" s="851" t="s">
        <v>508</v>
      </c>
      <c r="C17" s="852"/>
      <c r="D17" s="141">
        <f aca="true" t="shared" si="1" ref="D17:M17">SUM(D7,D16)</f>
        <v>85.39000000000001</v>
      </c>
      <c r="E17" s="141">
        <f t="shared" si="1"/>
        <v>100</v>
      </c>
      <c r="F17" s="141">
        <f t="shared" si="1"/>
        <v>15.15</v>
      </c>
      <c r="G17" s="141">
        <f t="shared" si="1"/>
        <v>100</v>
      </c>
      <c r="H17" s="141">
        <f t="shared" si="1"/>
        <v>0</v>
      </c>
      <c r="I17" s="145"/>
      <c r="J17" s="141">
        <f t="shared" si="1"/>
        <v>16.06</v>
      </c>
      <c r="K17" s="141">
        <f t="shared" si="1"/>
        <v>17.02</v>
      </c>
      <c r="L17" s="141">
        <f t="shared" si="1"/>
        <v>18.04</v>
      </c>
      <c r="M17" s="141">
        <f t="shared" si="1"/>
        <v>19.12</v>
      </c>
      <c r="N17" s="144"/>
      <c r="O17" s="144"/>
    </row>
    <row r="18" ht="12.75">
      <c r="F18" s="423"/>
    </row>
    <row r="36" ht="12.75">
      <c r="O36" s="138">
        <v>28</v>
      </c>
    </row>
  </sheetData>
  <sheetProtection/>
  <mergeCells count="29">
    <mergeCell ref="A1:O1"/>
    <mergeCell ref="O2:O5"/>
    <mergeCell ref="N2:N4"/>
    <mergeCell ref="A2:A5"/>
    <mergeCell ref="B2:C5"/>
    <mergeCell ref="D2:E3"/>
    <mergeCell ref="F2:M2"/>
    <mergeCell ref="F3:I3"/>
    <mergeCell ref="D4:D5"/>
    <mergeCell ref="K4:K5"/>
    <mergeCell ref="L4:L5"/>
    <mergeCell ref="M4:M5"/>
    <mergeCell ref="B7:C7"/>
    <mergeCell ref="E4:E5"/>
    <mergeCell ref="F4:G4"/>
    <mergeCell ref="H4:I4"/>
    <mergeCell ref="J4:J5"/>
    <mergeCell ref="B6:C6"/>
    <mergeCell ref="B8:C8"/>
    <mergeCell ref="B9:C9"/>
    <mergeCell ref="B12:C12"/>
    <mergeCell ref="A12:A14"/>
    <mergeCell ref="B10:B11"/>
    <mergeCell ref="A10:A11"/>
    <mergeCell ref="B17:C17"/>
    <mergeCell ref="B13:C13"/>
    <mergeCell ref="B14:C14"/>
    <mergeCell ref="B15:C15"/>
    <mergeCell ref="B16:C1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4"/>
  <dimension ref="A1:M35"/>
  <sheetViews>
    <sheetView workbookViewId="0" topLeftCell="A1">
      <selection activeCell="G22" sqref="G22"/>
    </sheetView>
  </sheetViews>
  <sheetFormatPr defaultColWidth="9.00390625" defaultRowHeight="12.75"/>
  <cols>
    <col min="1" max="1" width="5.875" style="138" customWidth="1"/>
    <col min="2" max="2" width="30.75390625" style="138" customWidth="1"/>
    <col min="3" max="3" width="15.00390625" style="138" customWidth="1"/>
    <col min="4" max="4" width="8.25390625" style="138" customWidth="1"/>
    <col min="5" max="5" width="14.125" style="138" customWidth="1"/>
    <col min="6" max="6" width="9.875" style="138" customWidth="1"/>
    <col min="7" max="7" width="13.625" style="138" customWidth="1"/>
    <col min="8" max="8" width="13.00390625" style="138" customWidth="1"/>
    <col min="9" max="10" width="12.75390625" style="138" customWidth="1"/>
    <col min="11" max="11" width="18.625" style="138" customWidth="1"/>
    <col min="12" max="12" width="10.125" style="138" customWidth="1"/>
    <col min="13" max="16384" width="9.125" style="138" customWidth="1"/>
  </cols>
  <sheetData>
    <row r="1" spans="1:12" ht="24" customHeight="1">
      <c r="A1" s="650" t="s">
        <v>322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2"/>
    </row>
    <row r="2" spans="1:12" ht="21.75" customHeight="1">
      <c r="A2" s="817" t="s">
        <v>0</v>
      </c>
      <c r="B2" s="817" t="s">
        <v>15</v>
      </c>
      <c r="C2" s="859" t="s">
        <v>792</v>
      </c>
      <c r="D2" s="859"/>
      <c r="E2" s="817" t="s">
        <v>2</v>
      </c>
      <c r="F2" s="817"/>
      <c r="G2" s="817"/>
      <c r="H2" s="817"/>
      <c r="I2" s="817"/>
      <c r="J2" s="817"/>
      <c r="K2" s="804" t="s">
        <v>227</v>
      </c>
      <c r="L2" s="804" t="s">
        <v>123</v>
      </c>
    </row>
    <row r="3" spans="1:12" ht="27" customHeight="1">
      <c r="A3" s="817"/>
      <c r="B3" s="817"/>
      <c r="C3" s="859"/>
      <c r="D3" s="859"/>
      <c r="E3" s="858">
        <v>2012</v>
      </c>
      <c r="F3" s="858"/>
      <c r="G3" s="126">
        <v>2013</v>
      </c>
      <c r="H3" s="126">
        <v>2014</v>
      </c>
      <c r="I3" s="126">
        <v>2015</v>
      </c>
      <c r="J3" s="126">
        <v>2016</v>
      </c>
      <c r="K3" s="828"/>
      <c r="L3" s="828"/>
    </row>
    <row r="4" spans="1:12" ht="23.25" customHeight="1">
      <c r="A4" s="817"/>
      <c r="B4" s="817"/>
      <c r="C4" s="817" t="s">
        <v>372</v>
      </c>
      <c r="D4" s="817" t="s">
        <v>3</v>
      </c>
      <c r="E4" s="817" t="s">
        <v>569</v>
      </c>
      <c r="F4" s="817"/>
      <c r="G4" s="817" t="s">
        <v>372</v>
      </c>
      <c r="H4" s="817" t="s">
        <v>372</v>
      </c>
      <c r="I4" s="817" t="s">
        <v>372</v>
      </c>
      <c r="J4" s="817" t="s">
        <v>372</v>
      </c>
      <c r="K4" s="805"/>
      <c r="L4" s="828"/>
    </row>
    <row r="5" spans="1:12" ht="17.25" customHeight="1">
      <c r="A5" s="817"/>
      <c r="B5" s="817"/>
      <c r="C5" s="817"/>
      <c r="D5" s="817"/>
      <c r="E5" s="123" t="s">
        <v>372</v>
      </c>
      <c r="F5" s="123" t="s">
        <v>3</v>
      </c>
      <c r="G5" s="817"/>
      <c r="H5" s="817"/>
      <c r="I5" s="817"/>
      <c r="J5" s="817"/>
      <c r="K5" s="124" t="s">
        <v>226</v>
      </c>
      <c r="L5" s="805"/>
    </row>
    <row r="6" spans="1:12" ht="15" customHeight="1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</row>
    <row r="7" spans="1:12" ht="68.25" customHeight="1">
      <c r="A7" s="134" t="s">
        <v>298</v>
      </c>
      <c r="B7" s="134" t="s">
        <v>592</v>
      </c>
      <c r="C7" s="141">
        <f aca="true" t="shared" si="0" ref="C7:C12">SUM(E7,G7:J7)</f>
        <v>0</v>
      </c>
      <c r="D7" s="142">
        <f>IF(C13=0,0,C7/C13)</f>
        <v>0</v>
      </c>
      <c r="E7" s="141">
        <f>SUM(E8:E11)</f>
        <v>0</v>
      </c>
      <c r="F7" s="142">
        <f>IF(E13=0,0,E7/E13)</f>
        <v>0</v>
      </c>
      <c r="G7" s="141">
        <f>SUM(G8:G11)</f>
        <v>0</v>
      </c>
      <c r="H7" s="141">
        <f>SUM(H8:H11)</f>
        <v>0</v>
      </c>
      <c r="I7" s="141">
        <f>SUM(I8:I11)</f>
        <v>0</v>
      </c>
      <c r="J7" s="141">
        <f>SUM(J8:J11)</f>
        <v>0</v>
      </c>
      <c r="K7" s="144"/>
      <c r="L7" s="144"/>
    </row>
    <row r="8" spans="1:12" ht="28.5" customHeight="1">
      <c r="A8" s="134" t="s">
        <v>299</v>
      </c>
      <c r="B8" s="134" t="s">
        <v>152</v>
      </c>
      <c r="C8" s="141">
        <f t="shared" si="0"/>
        <v>0</v>
      </c>
      <c r="D8" s="142">
        <f>IF(C7=0,0,C8/C7)</f>
        <v>0</v>
      </c>
      <c r="E8" s="145"/>
      <c r="F8" s="142">
        <f>IF(E7=0,0,E8/E7)</f>
        <v>0</v>
      </c>
      <c r="G8" s="145"/>
      <c r="H8" s="145"/>
      <c r="I8" s="145"/>
      <c r="J8" s="145"/>
      <c r="K8" s="144"/>
      <c r="L8" s="144"/>
    </row>
    <row r="9" spans="1:12" ht="15.75" customHeight="1">
      <c r="A9" s="134" t="s">
        <v>300</v>
      </c>
      <c r="B9" s="134" t="s">
        <v>153</v>
      </c>
      <c r="C9" s="141">
        <f t="shared" si="0"/>
        <v>0</v>
      </c>
      <c r="D9" s="142">
        <f>IF(C7=0,0,C9/C7)</f>
        <v>0</v>
      </c>
      <c r="E9" s="145"/>
      <c r="F9" s="142">
        <f>IF(E7=0,0,E9/E7)</f>
        <v>0</v>
      </c>
      <c r="G9" s="145"/>
      <c r="H9" s="145"/>
      <c r="I9" s="145"/>
      <c r="J9" s="145"/>
      <c r="K9" s="144"/>
      <c r="L9" s="144"/>
    </row>
    <row r="10" spans="1:12" ht="15.75" customHeight="1">
      <c r="A10" s="134" t="s">
        <v>301</v>
      </c>
      <c r="B10" s="134" t="s">
        <v>154</v>
      </c>
      <c r="C10" s="141">
        <f t="shared" si="0"/>
        <v>0</v>
      </c>
      <c r="D10" s="142">
        <f>IF(C7=0,0,C10/C7)</f>
        <v>0</v>
      </c>
      <c r="E10" s="145"/>
      <c r="F10" s="142">
        <f>IF(E7=0,0,E10/E7)</f>
        <v>0</v>
      </c>
      <c r="G10" s="145"/>
      <c r="H10" s="145"/>
      <c r="I10" s="145"/>
      <c r="J10" s="145"/>
      <c r="K10" s="144"/>
      <c r="L10" s="144"/>
    </row>
    <row r="11" spans="1:12" ht="15.75" customHeight="1">
      <c r="A11" s="134" t="s">
        <v>302</v>
      </c>
      <c r="B11" s="134" t="s">
        <v>155</v>
      </c>
      <c r="C11" s="141">
        <f t="shared" si="0"/>
        <v>0</v>
      </c>
      <c r="D11" s="142">
        <f>IF(C7=0,0,C11/C7)</f>
        <v>0</v>
      </c>
      <c r="E11" s="145"/>
      <c r="F11" s="142">
        <f>IF(E7=0,0,E11/E7)</f>
        <v>0</v>
      </c>
      <c r="G11" s="145"/>
      <c r="H11" s="145"/>
      <c r="I11" s="145"/>
      <c r="J11" s="145"/>
      <c r="K11" s="144"/>
      <c r="L11" s="144"/>
    </row>
    <row r="12" spans="1:12" ht="15" customHeight="1">
      <c r="A12" s="134" t="s">
        <v>303</v>
      </c>
      <c r="B12" s="134" t="s">
        <v>13</v>
      </c>
      <c r="C12" s="141">
        <f t="shared" si="0"/>
        <v>0</v>
      </c>
      <c r="D12" s="142">
        <f>IF(C13=0,0,C12/C13)</f>
        <v>0</v>
      </c>
      <c r="E12" s="145"/>
      <c r="F12" s="142">
        <f>IF(E13=0,0,E12/E13)</f>
        <v>0</v>
      </c>
      <c r="G12" s="145"/>
      <c r="H12" s="145"/>
      <c r="I12" s="145"/>
      <c r="J12" s="145"/>
      <c r="K12" s="144"/>
      <c r="L12" s="144"/>
    </row>
    <row r="13" spans="1:12" ht="15.75" customHeight="1">
      <c r="A13" s="134"/>
      <c r="B13" s="134" t="s">
        <v>508</v>
      </c>
      <c r="C13" s="141">
        <f aca="true" t="shared" si="1" ref="C13:J13">SUM(C7,C12)</f>
        <v>0</v>
      </c>
      <c r="D13" s="142">
        <f t="shared" si="1"/>
        <v>0</v>
      </c>
      <c r="E13" s="141">
        <f t="shared" si="1"/>
        <v>0</v>
      </c>
      <c r="F13" s="142">
        <f t="shared" si="1"/>
        <v>0</v>
      </c>
      <c r="G13" s="141">
        <f t="shared" si="1"/>
        <v>0</v>
      </c>
      <c r="H13" s="141">
        <f t="shared" si="1"/>
        <v>0</v>
      </c>
      <c r="I13" s="141">
        <f t="shared" si="1"/>
        <v>0</v>
      </c>
      <c r="J13" s="141">
        <f t="shared" si="1"/>
        <v>0</v>
      </c>
      <c r="K13" s="144"/>
      <c r="L13" s="144"/>
    </row>
    <row r="35" ht="12.75">
      <c r="M35" s="138">
        <v>29</v>
      </c>
    </row>
  </sheetData>
  <sheetProtection/>
  <mergeCells count="15">
    <mergeCell ref="A1:L1"/>
    <mergeCell ref="L2:L5"/>
    <mergeCell ref="K2:K4"/>
    <mergeCell ref="C4:C5"/>
    <mergeCell ref="D4:D5"/>
    <mergeCell ref="E3:F3"/>
    <mergeCell ref="G4:G5"/>
    <mergeCell ref="C2:D3"/>
    <mergeCell ref="E2:J2"/>
    <mergeCell ref="E4:F4"/>
    <mergeCell ref="J4:J5"/>
    <mergeCell ref="A2:A5"/>
    <mergeCell ref="B2:B5"/>
    <mergeCell ref="H4:H5"/>
    <mergeCell ref="I4:I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J36"/>
  <sheetViews>
    <sheetView workbookViewId="0" topLeftCell="A1">
      <selection activeCell="D24" sqref="D24"/>
    </sheetView>
  </sheetViews>
  <sheetFormatPr defaultColWidth="9.00390625" defaultRowHeight="12.75"/>
  <cols>
    <col min="1" max="1" width="3.75390625" style="475" customWidth="1"/>
    <col min="2" max="2" width="23.875" style="455" customWidth="1"/>
    <col min="3" max="3" width="14.125" style="455" customWidth="1"/>
    <col min="4" max="4" width="22.875" style="455" customWidth="1"/>
    <col min="5" max="5" width="19.75390625" style="455" customWidth="1"/>
    <col min="6" max="6" width="23.625" style="455" customWidth="1"/>
    <col min="7" max="7" width="22.25390625" style="455" customWidth="1"/>
    <col min="8" max="8" width="21.00390625" style="455" customWidth="1"/>
    <col min="9" max="9" width="10.625" style="455" customWidth="1"/>
    <col min="10" max="10" width="9.125" style="455" customWidth="1"/>
    <col min="11" max="16384" width="9.125" style="456" customWidth="1"/>
  </cols>
  <sheetData>
    <row r="1" spans="1:9" ht="18.75">
      <c r="A1" s="860" t="s">
        <v>784</v>
      </c>
      <c r="B1" s="860"/>
      <c r="C1" s="860"/>
      <c r="D1" s="860"/>
      <c r="E1" s="860"/>
      <c r="F1" s="860"/>
      <c r="G1" s="860"/>
      <c r="H1" s="860"/>
      <c r="I1" s="860"/>
    </row>
    <row r="3" spans="1:9" ht="18.75">
      <c r="A3" s="863" t="s">
        <v>741</v>
      </c>
      <c r="B3" s="864"/>
      <c r="C3" s="864"/>
      <c r="D3" s="864"/>
      <c r="E3" s="864"/>
      <c r="F3" s="864"/>
      <c r="G3" s="864"/>
      <c r="H3" s="864"/>
      <c r="I3" s="865"/>
    </row>
    <row r="4" spans="1:9" ht="90">
      <c r="A4" s="866" t="s">
        <v>742</v>
      </c>
      <c r="B4" s="867" t="s">
        <v>743</v>
      </c>
      <c r="C4" s="867" t="s">
        <v>744</v>
      </c>
      <c r="D4" s="457" t="s">
        <v>745</v>
      </c>
      <c r="E4" s="457" t="s">
        <v>746</v>
      </c>
      <c r="F4" s="457" t="s">
        <v>747</v>
      </c>
      <c r="G4" s="457" t="s">
        <v>748</v>
      </c>
      <c r="H4" s="457" t="s">
        <v>749</v>
      </c>
      <c r="I4" s="457" t="s">
        <v>123</v>
      </c>
    </row>
    <row r="5" spans="1:9" ht="15">
      <c r="A5" s="866"/>
      <c r="B5" s="867"/>
      <c r="C5" s="867"/>
      <c r="D5" s="867" t="s">
        <v>371</v>
      </c>
      <c r="E5" s="867"/>
      <c r="F5" s="867"/>
      <c r="G5" s="867"/>
      <c r="H5" s="867"/>
      <c r="I5" s="458"/>
    </row>
    <row r="6" spans="1:9" ht="15">
      <c r="A6" s="512">
        <v>1</v>
      </c>
      <c r="B6" s="513">
        <v>2</v>
      </c>
      <c r="C6" s="513">
        <v>3</v>
      </c>
      <c r="D6" s="514">
        <v>4</v>
      </c>
      <c r="E6" s="514">
        <v>5</v>
      </c>
      <c r="F6" s="513">
        <v>6</v>
      </c>
      <c r="G6" s="513">
        <v>7</v>
      </c>
      <c r="H6" s="513">
        <v>8</v>
      </c>
      <c r="I6" s="515">
        <v>9</v>
      </c>
    </row>
    <row r="7" spans="1:9" ht="15">
      <c r="A7" s="459"/>
      <c r="B7" s="460"/>
      <c r="C7" s="460"/>
      <c r="D7" s="460"/>
      <c r="E7" s="460"/>
      <c r="F7" s="460"/>
      <c r="G7" s="460"/>
      <c r="H7" s="460"/>
      <c r="I7" s="461"/>
    </row>
    <row r="8" spans="1:9" ht="15">
      <c r="A8" s="459"/>
      <c r="B8" s="460"/>
      <c r="C8" s="460"/>
      <c r="D8" s="460"/>
      <c r="E8" s="460"/>
      <c r="F8" s="460"/>
      <c r="G8" s="460"/>
      <c r="H8" s="460"/>
      <c r="I8" s="461"/>
    </row>
    <row r="9" spans="1:9" ht="15">
      <c r="A9" s="459"/>
      <c r="B9" s="462"/>
      <c r="C9" s="460"/>
      <c r="D9" s="460"/>
      <c r="E9" s="460"/>
      <c r="F9" s="460"/>
      <c r="G9" s="460"/>
      <c r="H9" s="460"/>
      <c r="I9" s="461"/>
    </row>
    <row r="10" spans="1:9" ht="12.75">
      <c r="A10" s="861" t="s">
        <v>508</v>
      </c>
      <c r="B10" s="861"/>
      <c r="C10" s="461"/>
      <c r="D10" s="461"/>
      <c r="E10" s="461"/>
      <c r="F10" s="461"/>
      <c r="G10" s="461"/>
      <c r="H10" s="461"/>
      <c r="I10" s="461"/>
    </row>
    <row r="11" spans="1:9" ht="12.75">
      <c r="A11" s="518"/>
      <c r="B11" s="518"/>
      <c r="C11" s="519"/>
      <c r="D11" s="519"/>
      <c r="E11" s="519"/>
      <c r="F11" s="519"/>
      <c r="G11" s="519"/>
      <c r="H11" s="519"/>
      <c r="I11" s="519"/>
    </row>
    <row r="12" spans="1:9" ht="12.75">
      <c r="A12" s="518"/>
      <c r="B12" s="518"/>
      <c r="C12" s="519"/>
      <c r="D12" s="519"/>
      <c r="E12" s="519"/>
      <c r="F12" s="519"/>
      <c r="G12" s="519"/>
      <c r="H12" s="519"/>
      <c r="I12" s="519"/>
    </row>
    <row r="13" spans="1:9" ht="12.75">
      <c r="A13" s="518"/>
      <c r="B13" s="518"/>
      <c r="C13" s="519"/>
      <c r="D13" s="519"/>
      <c r="E13" s="519"/>
      <c r="F13" s="519"/>
      <c r="G13" s="519"/>
      <c r="H13" s="519"/>
      <c r="I13" s="519"/>
    </row>
    <row r="14" spans="1:9" ht="12.75">
      <c r="A14" s="518"/>
      <c r="B14" s="518"/>
      <c r="C14" s="519"/>
      <c r="D14" s="519"/>
      <c r="E14" s="519"/>
      <c r="F14" s="519"/>
      <c r="G14" s="519"/>
      <c r="H14" s="519"/>
      <c r="I14" s="519"/>
    </row>
    <row r="15" spans="1:9" ht="12.75">
      <c r="A15" s="463"/>
      <c r="B15" s="464"/>
      <c r="C15" s="464"/>
      <c r="D15" s="464"/>
      <c r="E15" s="464"/>
      <c r="F15" s="464"/>
      <c r="G15" s="464"/>
      <c r="H15" s="464"/>
      <c r="I15" s="464"/>
    </row>
    <row r="16" spans="1:10" ht="15.75">
      <c r="A16" s="465" t="s">
        <v>732</v>
      </c>
      <c r="B16" s="465"/>
      <c r="C16" s="466"/>
      <c r="D16" s="464"/>
      <c r="E16" s="467" t="s">
        <v>733</v>
      </c>
      <c r="F16" s="467"/>
      <c r="G16" s="467"/>
      <c r="H16" s="476" t="s">
        <v>785</v>
      </c>
      <c r="I16" s="467"/>
      <c r="J16" s="468"/>
    </row>
    <row r="17" spans="1:10" ht="15">
      <c r="A17" s="469" t="s">
        <v>734</v>
      </c>
      <c r="B17" s="469"/>
      <c r="C17" s="466"/>
      <c r="D17" s="470"/>
      <c r="E17" s="467" t="s">
        <v>735</v>
      </c>
      <c r="F17" s="467"/>
      <c r="G17" s="467"/>
      <c r="H17" s="467" t="s">
        <v>505</v>
      </c>
      <c r="I17" s="467"/>
      <c r="J17" s="471"/>
    </row>
    <row r="18" spans="1:10" ht="15">
      <c r="A18" s="472"/>
      <c r="B18" s="472"/>
      <c r="C18" s="466"/>
      <c r="D18" s="464"/>
      <c r="E18" s="464"/>
      <c r="F18" s="464"/>
      <c r="G18" s="464"/>
      <c r="H18" s="464"/>
      <c r="I18" s="464"/>
      <c r="J18" s="468"/>
    </row>
    <row r="19" spans="1:10" ht="12.75">
      <c r="A19" s="862" t="s">
        <v>798</v>
      </c>
      <c r="B19" s="862"/>
      <c r="C19" s="862"/>
      <c r="D19" s="862"/>
      <c r="E19" s="862"/>
      <c r="F19" s="473"/>
      <c r="G19" s="464"/>
      <c r="H19" s="464"/>
      <c r="I19" s="464"/>
      <c r="J19" s="468"/>
    </row>
    <row r="20" spans="1:10" ht="15">
      <c r="A20" s="474"/>
      <c r="B20" s="474"/>
      <c r="C20" s="466"/>
      <c r="D20" s="464"/>
      <c r="E20" s="464"/>
      <c r="F20" s="464"/>
      <c r="G20" s="464"/>
      <c r="H20" s="464"/>
      <c r="I20" s="464"/>
      <c r="J20" s="468"/>
    </row>
    <row r="21" spans="1:10" ht="15">
      <c r="A21" s="474" t="s">
        <v>506</v>
      </c>
      <c r="B21" s="474"/>
      <c r="C21" s="466"/>
      <c r="D21" s="464"/>
      <c r="E21" s="464"/>
      <c r="F21" s="464"/>
      <c r="G21" s="464"/>
      <c r="H21" s="464"/>
      <c r="I21" s="464"/>
      <c r="J21" s="468"/>
    </row>
    <row r="36" ht="12.75">
      <c r="J36" s="455">
        <v>30</v>
      </c>
    </row>
  </sheetData>
  <mergeCells count="8">
    <mergeCell ref="A1:I1"/>
    <mergeCell ref="A10:B10"/>
    <mergeCell ref="A19:E19"/>
    <mergeCell ref="A3:I3"/>
    <mergeCell ref="A4:A5"/>
    <mergeCell ref="B4:B5"/>
    <mergeCell ref="C4:C5"/>
    <mergeCell ref="D5:H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5"/>
  <dimension ref="A1:L28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J10" sqref="J10"/>
    </sheetView>
  </sheetViews>
  <sheetFormatPr defaultColWidth="9.00390625" defaultRowHeight="12.75"/>
  <cols>
    <col min="1" max="1" width="9.125" style="138" customWidth="1"/>
    <col min="2" max="2" width="28.375" style="138" customWidth="1"/>
    <col min="3" max="3" width="14.00390625" style="138" customWidth="1"/>
    <col min="4" max="4" width="8.125" style="138" customWidth="1"/>
    <col min="5" max="5" width="13.875" style="138" customWidth="1"/>
    <col min="6" max="6" width="8.125" style="138" customWidth="1"/>
    <col min="7" max="7" width="11.25390625" style="138" customWidth="1"/>
    <col min="8" max="8" width="11.00390625" style="138" customWidth="1"/>
    <col min="9" max="9" width="11.375" style="138" customWidth="1"/>
    <col min="10" max="10" width="11.25390625" style="138" customWidth="1"/>
    <col min="11" max="11" width="20.375" style="138" customWidth="1"/>
    <col min="12" max="12" width="10.00390625" style="138" customWidth="1"/>
    <col min="13" max="16384" width="9.125" style="138" customWidth="1"/>
  </cols>
  <sheetData>
    <row r="1" spans="1:12" ht="30" customHeight="1">
      <c r="A1" s="650" t="s">
        <v>323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2"/>
    </row>
    <row r="2" spans="1:12" ht="15.75" customHeight="1">
      <c r="A2" s="804" t="s">
        <v>0</v>
      </c>
      <c r="B2" s="804" t="s">
        <v>15</v>
      </c>
      <c r="C2" s="824" t="s">
        <v>802</v>
      </c>
      <c r="D2" s="825"/>
      <c r="E2" s="806" t="s">
        <v>2</v>
      </c>
      <c r="F2" s="807"/>
      <c r="G2" s="807"/>
      <c r="H2" s="807"/>
      <c r="I2" s="807"/>
      <c r="J2" s="808"/>
      <c r="K2" s="804" t="s">
        <v>227</v>
      </c>
      <c r="L2" s="804" t="s">
        <v>123</v>
      </c>
    </row>
    <row r="3" spans="1:12" ht="27.75" customHeight="1">
      <c r="A3" s="828"/>
      <c r="B3" s="828"/>
      <c r="C3" s="826"/>
      <c r="D3" s="827"/>
      <c r="E3" s="855">
        <v>2013</v>
      </c>
      <c r="F3" s="857"/>
      <c r="G3" s="126">
        <v>2014</v>
      </c>
      <c r="H3" s="126">
        <v>2015</v>
      </c>
      <c r="I3" s="126">
        <v>2016</v>
      </c>
      <c r="J3" s="126">
        <v>2017</v>
      </c>
      <c r="K3" s="828"/>
      <c r="L3" s="828"/>
    </row>
    <row r="4" spans="1:12" ht="27.75" customHeight="1">
      <c r="A4" s="828"/>
      <c r="B4" s="828"/>
      <c r="C4" s="804" t="s">
        <v>372</v>
      </c>
      <c r="D4" s="804" t="s">
        <v>3</v>
      </c>
      <c r="E4" s="806" t="s">
        <v>569</v>
      </c>
      <c r="F4" s="808"/>
      <c r="G4" s="804" t="s">
        <v>372</v>
      </c>
      <c r="H4" s="804" t="s">
        <v>372</v>
      </c>
      <c r="I4" s="804" t="s">
        <v>372</v>
      </c>
      <c r="J4" s="804" t="s">
        <v>372</v>
      </c>
      <c r="K4" s="805"/>
      <c r="L4" s="828"/>
    </row>
    <row r="5" spans="1:12" ht="18.75" customHeight="1">
      <c r="A5" s="805"/>
      <c r="B5" s="805"/>
      <c r="C5" s="805"/>
      <c r="D5" s="805"/>
      <c r="E5" s="123" t="s">
        <v>372</v>
      </c>
      <c r="F5" s="123" t="s">
        <v>3</v>
      </c>
      <c r="G5" s="805"/>
      <c r="H5" s="805"/>
      <c r="I5" s="805"/>
      <c r="J5" s="805"/>
      <c r="K5" s="124" t="s">
        <v>226</v>
      </c>
      <c r="L5" s="805"/>
    </row>
    <row r="6" spans="1:12" ht="12.75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</row>
    <row r="7" spans="1:12" ht="41.25" customHeight="1">
      <c r="A7" s="134" t="s">
        <v>304</v>
      </c>
      <c r="B7" s="22" t="s">
        <v>39</v>
      </c>
      <c r="C7" s="141">
        <f aca="true" t="shared" si="0" ref="C7:C12">SUM(E7,G7:J7)</f>
        <v>0</v>
      </c>
      <c r="D7" s="142">
        <f>IF(C23=0,0,C7/C23)</f>
        <v>0</v>
      </c>
      <c r="E7" s="141">
        <f>SUM(E8:E11)</f>
        <v>0</v>
      </c>
      <c r="F7" s="142">
        <f>IF(E23=0,0,E7/E23)</f>
        <v>0</v>
      </c>
      <c r="G7" s="141">
        <f>SUM(G8:G11)</f>
        <v>0</v>
      </c>
      <c r="H7" s="141">
        <f>SUM(H8:H11)</f>
        <v>0</v>
      </c>
      <c r="I7" s="141">
        <f>SUM(I8:I11)</f>
        <v>0</v>
      </c>
      <c r="J7" s="141">
        <f>SUM(J8:J11)</f>
        <v>0</v>
      </c>
      <c r="K7" s="144"/>
      <c r="L7" s="150"/>
    </row>
    <row r="8" spans="1:12" ht="25.5">
      <c r="A8" s="134" t="s">
        <v>305</v>
      </c>
      <c r="B8" s="134" t="s">
        <v>40</v>
      </c>
      <c r="C8" s="141">
        <f t="shared" si="0"/>
        <v>0</v>
      </c>
      <c r="D8" s="142">
        <f>IF(C7=0,0,C8/C7)</f>
        <v>0</v>
      </c>
      <c r="E8" s="145"/>
      <c r="F8" s="142">
        <f>IF(E7=0,0,E8/E7)</f>
        <v>0</v>
      </c>
      <c r="G8" s="145"/>
      <c r="H8" s="145"/>
      <c r="I8" s="145"/>
      <c r="J8" s="145"/>
      <c r="K8" s="144"/>
      <c r="L8" s="150"/>
    </row>
    <row r="9" spans="1:12" ht="25.5">
      <c r="A9" s="134" t="s">
        <v>306</v>
      </c>
      <c r="B9" s="134" t="s">
        <v>41</v>
      </c>
      <c r="C9" s="141">
        <f t="shared" si="0"/>
        <v>0</v>
      </c>
      <c r="D9" s="142">
        <f>IF(C7=0,0,C9/C7)</f>
        <v>0</v>
      </c>
      <c r="E9" s="145"/>
      <c r="F9" s="142">
        <f>IF(E7=0,0,E9/E7)</f>
        <v>0</v>
      </c>
      <c r="G9" s="145"/>
      <c r="H9" s="145"/>
      <c r="I9" s="145"/>
      <c r="J9" s="145"/>
      <c r="K9" s="144"/>
      <c r="L9" s="150"/>
    </row>
    <row r="10" spans="1:12" ht="25.5">
      <c r="A10" s="134" t="s">
        <v>307</v>
      </c>
      <c r="B10" s="134" t="s">
        <v>42</v>
      </c>
      <c r="C10" s="141">
        <f t="shared" si="0"/>
        <v>0</v>
      </c>
      <c r="D10" s="142">
        <f>IF(C7=0,0,C10/C7)</f>
        <v>0</v>
      </c>
      <c r="E10" s="145"/>
      <c r="F10" s="142">
        <f>IF(E7=0,0,E10/E7)</f>
        <v>0</v>
      </c>
      <c r="G10" s="145"/>
      <c r="H10" s="145"/>
      <c r="I10" s="145"/>
      <c r="J10" s="145"/>
      <c r="K10" s="144"/>
      <c r="L10" s="150"/>
    </row>
    <row r="11" spans="1:12" ht="12.75">
      <c r="A11" s="134" t="s">
        <v>308</v>
      </c>
      <c r="B11" s="134" t="s">
        <v>43</v>
      </c>
      <c r="C11" s="141">
        <f t="shared" si="0"/>
        <v>0</v>
      </c>
      <c r="D11" s="142">
        <f>IF(C7=0,0,C11/C7)</f>
        <v>0</v>
      </c>
      <c r="E11" s="145"/>
      <c r="F11" s="142">
        <f>IF(E7=0,0,E11/E7)</f>
        <v>0</v>
      </c>
      <c r="G11" s="145"/>
      <c r="H11" s="145"/>
      <c r="I11" s="145"/>
      <c r="J11" s="145"/>
      <c r="K11" s="144"/>
      <c r="L11" s="144"/>
    </row>
    <row r="12" spans="1:12" ht="25.5">
      <c r="A12" s="134" t="s">
        <v>309</v>
      </c>
      <c r="B12" s="22" t="s">
        <v>44</v>
      </c>
      <c r="C12" s="141">
        <f t="shared" si="0"/>
        <v>0</v>
      </c>
      <c r="D12" s="142">
        <f>IF(C23=0,0,C12/C23)</f>
        <v>0</v>
      </c>
      <c r="E12" s="141">
        <f>SUM(E13:E17)</f>
        <v>0</v>
      </c>
      <c r="F12" s="142">
        <f>IF(E23=0,0,E12/E23)</f>
        <v>0</v>
      </c>
      <c r="G12" s="141">
        <f>SUM(G13:G17)</f>
        <v>0</v>
      </c>
      <c r="H12" s="141">
        <f>SUM(H13:H17)</f>
        <v>0</v>
      </c>
      <c r="I12" s="141">
        <f>SUM(I13:I17)</f>
        <v>0</v>
      </c>
      <c r="J12" s="141">
        <f>SUM(J13:J17)</f>
        <v>0</v>
      </c>
      <c r="K12" s="144"/>
      <c r="L12" s="144"/>
    </row>
    <row r="13" spans="1:12" ht="12.75">
      <c r="A13" s="134" t="s">
        <v>310</v>
      </c>
      <c r="B13" s="134" t="s">
        <v>45</v>
      </c>
      <c r="C13" s="141">
        <f aca="true" t="shared" si="1" ref="C13:C22">SUM(E13,G13:J13)</f>
        <v>0</v>
      </c>
      <c r="D13" s="142">
        <f>IF(C12=0,0,C13/C12)</f>
        <v>0</v>
      </c>
      <c r="E13" s="145"/>
      <c r="F13" s="142">
        <f>IF(E12=0,0,E13/E12)</f>
        <v>0</v>
      </c>
      <c r="G13" s="145"/>
      <c r="H13" s="145"/>
      <c r="I13" s="145"/>
      <c r="J13" s="145"/>
      <c r="K13" s="144"/>
      <c r="L13" s="144"/>
    </row>
    <row r="14" spans="1:12" ht="12.75">
      <c r="A14" s="134" t="s">
        <v>311</v>
      </c>
      <c r="B14" s="134" t="s">
        <v>46</v>
      </c>
      <c r="C14" s="141">
        <f t="shared" si="1"/>
        <v>0</v>
      </c>
      <c r="D14" s="142">
        <f>IF(C12=0,0,C14/C12)</f>
        <v>0</v>
      </c>
      <c r="E14" s="145"/>
      <c r="F14" s="142">
        <f>IF(E12=0,0,E14/E12)</f>
        <v>0</v>
      </c>
      <c r="G14" s="145"/>
      <c r="H14" s="145"/>
      <c r="I14" s="145"/>
      <c r="J14" s="145"/>
      <c r="K14" s="144"/>
      <c r="L14" s="144"/>
    </row>
    <row r="15" spans="1:12" ht="12.75">
      <c r="A15" s="134" t="s">
        <v>312</v>
      </c>
      <c r="B15" s="134" t="s">
        <v>47</v>
      </c>
      <c r="C15" s="141">
        <f t="shared" si="1"/>
        <v>0</v>
      </c>
      <c r="D15" s="142">
        <f>IF(C12=0,0,C15/C12)</f>
        <v>0</v>
      </c>
      <c r="E15" s="145"/>
      <c r="F15" s="142">
        <f>IF(E12=0,0,E15/E12)</f>
        <v>0</v>
      </c>
      <c r="G15" s="145"/>
      <c r="H15" s="145"/>
      <c r="I15" s="145"/>
      <c r="J15" s="145"/>
      <c r="K15" s="144"/>
      <c r="L15" s="144"/>
    </row>
    <row r="16" spans="1:12" ht="12.75">
      <c r="A16" s="134" t="s">
        <v>313</v>
      </c>
      <c r="B16" s="134" t="s">
        <v>48</v>
      </c>
      <c r="C16" s="141">
        <f t="shared" si="1"/>
        <v>0</v>
      </c>
      <c r="D16" s="142">
        <f>IF(C12=0,0,C16/C12)</f>
        <v>0</v>
      </c>
      <c r="E16" s="145"/>
      <c r="F16" s="142">
        <f>IF(E12=0,0,E16/E12)</f>
        <v>0</v>
      </c>
      <c r="G16" s="145"/>
      <c r="H16" s="145"/>
      <c r="I16" s="145"/>
      <c r="J16" s="145"/>
      <c r="K16" s="144"/>
      <c r="L16" s="144"/>
    </row>
    <row r="17" spans="1:12" ht="12.75">
      <c r="A17" s="134" t="s">
        <v>314</v>
      </c>
      <c r="B17" s="134" t="s">
        <v>49</v>
      </c>
      <c r="C17" s="141">
        <f t="shared" si="1"/>
        <v>0</v>
      </c>
      <c r="D17" s="142">
        <f>IF(C12=0,0,C17/C12)</f>
        <v>0</v>
      </c>
      <c r="E17" s="145"/>
      <c r="F17" s="142">
        <f>IF(E12=0,0,E17/E12)</f>
        <v>0</v>
      </c>
      <c r="G17" s="145"/>
      <c r="H17" s="145"/>
      <c r="I17" s="145"/>
      <c r="J17" s="145"/>
      <c r="K17" s="144"/>
      <c r="L17" s="144"/>
    </row>
    <row r="18" spans="1:12" ht="38.25">
      <c r="A18" s="134" t="s">
        <v>315</v>
      </c>
      <c r="B18" s="22" t="s">
        <v>50</v>
      </c>
      <c r="C18" s="141">
        <f t="shared" si="1"/>
        <v>0</v>
      </c>
      <c r="D18" s="142">
        <f>IF(C23=0,0,C18/C23)</f>
        <v>0</v>
      </c>
      <c r="E18" s="141">
        <f>SUM(E19:E21)</f>
        <v>0</v>
      </c>
      <c r="F18" s="142">
        <f>IF(E23=0,0,E18/E23)</f>
        <v>0</v>
      </c>
      <c r="G18" s="141">
        <f>SUM(G19:G21)</f>
        <v>0</v>
      </c>
      <c r="H18" s="141">
        <f>SUM(H19:H21)</f>
        <v>0</v>
      </c>
      <c r="I18" s="141">
        <f>SUM(I19:I21)</f>
        <v>0</v>
      </c>
      <c r="J18" s="141">
        <f>SUM(J19:J21)</f>
        <v>0</v>
      </c>
      <c r="K18" s="144"/>
      <c r="L18" s="144"/>
    </row>
    <row r="19" spans="1:12" ht="12.75">
      <c r="A19" s="134" t="s">
        <v>316</v>
      </c>
      <c r="B19" s="134" t="s">
        <v>147</v>
      </c>
      <c r="C19" s="141">
        <f t="shared" si="1"/>
        <v>0</v>
      </c>
      <c r="D19" s="142">
        <f>IF(C18=0,0,C19/C18)</f>
        <v>0</v>
      </c>
      <c r="E19" s="145"/>
      <c r="F19" s="142">
        <f>IF(E18=0,0,E19/E18)</f>
        <v>0</v>
      </c>
      <c r="G19" s="145"/>
      <c r="H19" s="145"/>
      <c r="I19" s="145"/>
      <c r="J19" s="145"/>
      <c r="K19" s="144"/>
      <c r="L19" s="144"/>
    </row>
    <row r="20" spans="1:12" ht="25.5">
      <c r="A20" s="134" t="s">
        <v>317</v>
      </c>
      <c r="B20" s="134" t="s">
        <v>593</v>
      </c>
      <c r="C20" s="141">
        <f t="shared" si="1"/>
        <v>0</v>
      </c>
      <c r="D20" s="142">
        <f>IF(C18=0,0,C20/C18)</f>
        <v>0</v>
      </c>
      <c r="E20" s="145"/>
      <c r="F20" s="142">
        <f>IF(E18=0,0,E20/E18)</f>
        <v>0</v>
      </c>
      <c r="G20" s="145"/>
      <c r="H20" s="145"/>
      <c r="I20" s="145"/>
      <c r="J20" s="145"/>
      <c r="K20" s="144"/>
      <c r="L20" s="144"/>
    </row>
    <row r="21" spans="1:12" ht="25.5">
      <c r="A21" s="134" t="s">
        <v>318</v>
      </c>
      <c r="B21" s="134" t="s">
        <v>51</v>
      </c>
      <c r="C21" s="141">
        <f t="shared" si="1"/>
        <v>0</v>
      </c>
      <c r="D21" s="142">
        <f>IF(C18=0,0,C21/C18)</f>
        <v>0</v>
      </c>
      <c r="E21" s="145"/>
      <c r="F21" s="142">
        <f>IF(E18=0,0,E21/E18)</f>
        <v>0</v>
      </c>
      <c r="G21" s="145"/>
      <c r="H21" s="145"/>
      <c r="I21" s="145"/>
      <c r="J21" s="145"/>
      <c r="K21" s="144"/>
      <c r="L21" s="144"/>
    </row>
    <row r="22" spans="1:12" ht="12.75">
      <c r="A22" s="134" t="s">
        <v>319</v>
      </c>
      <c r="B22" s="22" t="s">
        <v>13</v>
      </c>
      <c r="C22" s="141">
        <f t="shared" si="1"/>
        <v>0</v>
      </c>
      <c r="D22" s="142">
        <f>IF(C23=0,0,C22/C23)</f>
        <v>0</v>
      </c>
      <c r="E22" s="145"/>
      <c r="F22" s="142">
        <f>IF(E23=0,0,E22/E23)</f>
        <v>0</v>
      </c>
      <c r="G22" s="145"/>
      <c r="H22" s="145"/>
      <c r="I22" s="145"/>
      <c r="J22" s="145"/>
      <c r="K22" s="144"/>
      <c r="L22" s="144"/>
    </row>
    <row r="23" spans="1:12" ht="12.75">
      <c r="A23" s="134"/>
      <c r="B23" s="134" t="s">
        <v>508</v>
      </c>
      <c r="C23" s="141">
        <f>SUM(C22,C18,C12,C7)</f>
        <v>0</v>
      </c>
      <c r="D23" s="142">
        <f aca="true" t="shared" si="2" ref="D23:J23">SUM(D22,D18,D12,D7)</f>
        <v>0</v>
      </c>
      <c r="E23" s="141">
        <f t="shared" si="2"/>
        <v>0</v>
      </c>
      <c r="F23" s="142">
        <f t="shared" si="2"/>
        <v>0</v>
      </c>
      <c r="G23" s="141">
        <f t="shared" si="2"/>
        <v>0</v>
      </c>
      <c r="H23" s="141">
        <f t="shared" si="2"/>
        <v>0</v>
      </c>
      <c r="I23" s="141">
        <f t="shared" si="2"/>
        <v>0</v>
      </c>
      <c r="J23" s="141">
        <f t="shared" si="2"/>
        <v>0</v>
      </c>
      <c r="K23" s="144"/>
      <c r="L23" s="144"/>
    </row>
    <row r="28" ht="12.75">
      <c r="L28" s="138">
        <v>31</v>
      </c>
    </row>
  </sheetData>
  <sheetProtection/>
  <mergeCells count="15">
    <mergeCell ref="E2:J2"/>
    <mergeCell ref="E3:F3"/>
    <mergeCell ref="E4:F4"/>
    <mergeCell ref="J4:J5"/>
    <mergeCell ref="I4:I5"/>
    <mergeCell ref="A1:L1"/>
    <mergeCell ref="L2:L5"/>
    <mergeCell ref="K2:K4"/>
    <mergeCell ref="H4:H5"/>
    <mergeCell ref="G4:G5"/>
    <mergeCell ref="A2:A5"/>
    <mergeCell ref="B2:B5"/>
    <mergeCell ref="C4:C5"/>
    <mergeCell ref="D4:D5"/>
    <mergeCell ref="C2:D3"/>
  </mergeCells>
  <printOptions/>
  <pageMargins left="0.74" right="0.3937007874015748" top="0.984251968503937" bottom="0.984251968503937" header="0.5118110236220472" footer="0.5118110236220472"/>
  <pageSetup horizontalDpi="600" verticalDpi="600" orientation="landscape" paperSize="9" scale="85" r:id="rId1"/>
  <colBreaks count="1" manualBreakCount="1">
    <brk id="12" max="22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6"/>
  <dimension ref="A1:N35"/>
  <sheetViews>
    <sheetView workbookViewId="0" topLeftCell="A1">
      <selection activeCell="J11" sqref="J11"/>
    </sheetView>
  </sheetViews>
  <sheetFormatPr defaultColWidth="9.00390625" defaultRowHeight="12.75"/>
  <cols>
    <col min="1" max="1" width="9.125" style="138" customWidth="1"/>
    <col min="2" max="2" width="8.625" style="138" customWidth="1"/>
    <col min="3" max="3" width="19.875" style="138" customWidth="1"/>
    <col min="4" max="4" width="14.125" style="138" customWidth="1"/>
    <col min="5" max="5" width="8.25390625" style="138" customWidth="1"/>
    <col min="6" max="6" width="13.00390625" style="138" customWidth="1"/>
    <col min="7" max="7" width="8.375" style="138" customWidth="1"/>
    <col min="8" max="8" width="17.25390625" style="138" customWidth="1"/>
    <col min="9" max="9" width="11.625" style="138" customWidth="1"/>
    <col min="10" max="11" width="11.125" style="138" customWidth="1"/>
    <col min="12" max="12" width="10.875" style="138" customWidth="1"/>
    <col min="13" max="13" width="18.25390625" style="138" customWidth="1"/>
    <col min="14" max="14" width="10.25390625" style="138" customWidth="1"/>
    <col min="15" max="16384" width="9.125" style="138" customWidth="1"/>
  </cols>
  <sheetData>
    <row r="1" spans="1:14" ht="24" customHeight="1">
      <c r="A1" s="868" t="s">
        <v>324</v>
      </c>
      <c r="B1" s="868"/>
      <c r="C1" s="868"/>
      <c r="D1" s="868"/>
      <c r="E1" s="868"/>
      <c r="F1" s="868"/>
      <c r="G1" s="868"/>
      <c r="H1" s="868"/>
      <c r="I1" s="868"/>
      <c r="J1" s="868"/>
      <c r="K1" s="868"/>
      <c r="L1" s="868"/>
      <c r="M1" s="868"/>
      <c r="N1" s="869"/>
    </row>
    <row r="2" spans="1:14" s="139" customFormat="1" ht="15.75" customHeight="1">
      <c r="A2" s="817" t="s">
        <v>0</v>
      </c>
      <c r="B2" s="818" t="s">
        <v>15</v>
      </c>
      <c r="C2" s="819"/>
      <c r="D2" s="824" t="s">
        <v>802</v>
      </c>
      <c r="E2" s="825"/>
      <c r="F2" s="817" t="s">
        <v>2</v>
      </c>
      <c r="G2" s="817"/>
      <c r="H2" s="817"/>
      <c r="I2" s="817"/>
      <c r="J2" s="817"/>
      <c r="K2" s="817"/>
      <c r="L2" s="806"/>
      <c r="M2" s="804" t="s">
        <v>227</v>
      </c>
      <c r="N2" s="804" t="s">
        <v>123</v>
      </c>
    </row>
    <row r="3" spans="1:14" s="140" customFormat="1" ht="28.5" customHeight="1">
      <c r="A3" s="817"/>
      <c r="B3" s="822"/>
      <c r="C3" s="823"/>
      <c r="D3" s="826"/>
      <c r="E3" s="827"/>
      <c r="F3" s="872">
        <v>2013</v>
      </c>
      <c r="G3" s="873"/>
      <c r="H3" s="874"/>
      <c r="I3" s="126">
        <v>2014</v>
      </c>
      <c r="J3" s="126">
        <v>2015</v>
      </c>
      <c r="K3" s="126">
        <v>2016</v>
      </c>
      <c r="L3" s="126">
        <v>2017</v>
      </c>
      <c r="M3" s="828"/>
      <c r="N3" s="828"/>
    </row>
    <row r="4" spans="1:14" s="140" customFormat="1" ht="33" customHeight="1">
      <c r="A4" s="817"/>
      <c r="B4" s="822"/>
      <c r="C4" s="823"/>
      <c r="D4" s="817" t="s">
        <v>372</v>
      </c>
      <c r="E4" s="817" t="s">
        <v>3</v>
      </c>
      <c r="F4" s="818" t="s">
        <v>569</v>
      </c>
      <c r="G4" s="819"/>
      <c r="H4" s="804" t="s">
        <v>594</v>
      </c>
      <c r="I4" s="817" t="s">
        <v>372</v>
      </c>
      <c r="J4" s="817" t="s">
        <v>372</v>
      </c>
      <c r="K4" s="817" t="s">
        <v>372</v>
      </c>
      <c r="L4" s="806" t="s">
        <v>372</v>
      </c>
      <c r="M4" s="805"/>
      <c r="N4" s="828"/>
    </row>
    <row r="5" spans="1:14" s="140" customFormat="1" ht="15.75" customHeight="1" hidden="1">
      <c r="A5" s="817"/>
      <c r="B5" s="822"/>
      <c r="C5" s="823"/>
      <c r="D5" s="817"/>
      <c r="E5" s="817"/>
      <c r="F5" s="820"/>
      <c r="G5" s="821"/>
      <c r="H5" s="828"/>
      <c r="I5" s="817"/>
      <c r="J5" s="817"/>
      <c r="K5" s="817"/>
      <c r="L5" s="806"/>
      <c r="M5" s="123"/>
      <c r="N5" s="828"/>
    </row>
    <row r="6" spans="1:14" s="139" customFormat="1" ht="15" customHeight="1">
      <c r="A6" s="817"/>
      <c r="B6" s="820"/>
      <c r="C6" s="821"/>
      <c r="D6" s="817"/>
      <c r="E6" s="817"/>
      <c r="F6" s="123" t="s">
        <v>372</v>
      </c>
      <c r="G6" s="123" t="s">
        <v>3</v>
      </c>
      <c r="H6" s="805"/>
      <c r="I6" s="817"/>
      <c r="J6" s="817"/>
      <c r="K6" s="817"/>
      <c r="L6" s="806"/>
      <c r="M6" s="124" t="s">
        <v>226</v>
      </c>
      <c r="N6" s="805"/>
    </row>
    <row r="7" spans="1:14" s="139" customFormat="1" ht="14.25" customHeight="1">
      <c r="A7" s="114">
        <v>1</v>
      </c>
      <c r="B7" s="590">
        <v>2</v>
      </c>
      <c r="C7" s="579"/>
      <c r="D7" s="114">
        <v>3</v>
      </c>
      <c r="E7" s="114">
        <v>4</v>
      </c>
      <c r="F7" s="114">
        <v>5</v>
      </c>
      <c r="G7" s="114">
        <v>6</v>
      </c>
      <c r="H7" s="133">
        <v>7</v>
      </c>
      <c r="I7" s="114">
        <v>8</v>
      </c>
      <c r="J7" s="114">
        <v>9</v>
      </c>
      <c r="K7" s="114">
        <v>10</v>
      </c>
      <c r="L7" s="116">
        <v>11</v>
      </c>
      <c r="M7" s="114">
        <v>12</v>
      </c>
      <c r="N7" s="114">
        <v>13</v>
      </c>
    </row>
    <row r="8" spans="1:14" ht="27.75" customHeight="1">
      <c r="A8" s="134" t="s">
        <v>637</v>
      </c>
      <c r="B8" s="871" t="s">
        <v>52</v>
      </c>
      <c r="C8" s="871"/>
      <c r="D8" s="141">
        <f>SUM(F8,I8:L8)</f>
        <v>0</v>
      </c>
      <c r="E8" s="142">
        <f>IF(D15=0,0,D8/D15)</f>
        <v>0</v>
      </c>
      <c r="F8" s="141">
        <f>SUM(F9:F12)</f>
        <v>0</v>
      </c>
      <c r="G8" s="142">
        <f>IF(F15=0,0,F8/F15)</f>
        <v>0</v>
      </c>
      <c r="H8" s="143"/>
      <c r="I8" s="141">
        <f>SUM(I9:I12)</f>
        <v>0</v>
      </c>
      <c r="J8" s="141">
        <f>SUM(J9:J12)</f>
        <v>0</v>
      </c>
      <c r="K8" s="141">
        <f>SUM(K9:K12)</f>
        <v>0</v>
      </c>
      <c r="L8" s="141">
        <f>SUM(L9:L12)</f>
        <v>0</v>
      </c>
      <c r="M8" s="144"/>
      <c r="N8" s="144"/>
    </row>
    <row r="9" spans="1:14" ht="25.5" customHeight="1">
      <c r="A9" s="134" t="s">
        <v>35</v>
      </c>
      <c r="B9" s="812" t="s">
        <v>53</v>
      </c>
      <c r="C9" s="812"/>
      <c r="D9" s="141">
        <f aca="true" t="shared" si="0" ref="D9:D14">SUM(F9,I9:L9)</f>
        <v>0</v>
      </c>
      <c r="E9" s="142">
        <f>IF(D8=0,0,D9/D8)</f>
        <v>0</v>
      </c>
      <c r="F9" s="145"/>
      <c r="G9" s="142">
        <f>IF(F8=0,0,F9/F8)</f>
        <v>0</v>
      </c>
      <c r="H9" s="143"/>
      <c r="I9" s="145"/>
      <c r="J9" s="145"/>
      <c r="K9" s="145"/>
      <c r="L9" s="146"/>
      <c r="M9" s="144"/>
      <c r="N9" s="144"/>
    </row>
    <row r="10" spans="1:14" ht="15" customHeight="1">
      <c r="A10" s="134" t="s">
        <v>36</v>
      </c>
      <c r="B10" s="812" t="s">
        <v>54</v>
      </c>
      <c r="C10" s="812"/>
      <c r="D10" s="141">
        <f t="shared" si="0"/>
        <v>0</v>
      </c>
      <c r="E10" s="142">
        <f>IF(D8=0,0,D10/D8)</f>
        <v>0</v>
      </c>
      <c r="F10" s="145"/>
      <c r="G10" s="142">
        <f>IF(F8=0,0,F10/F8)</f>
        <v>0</v>
      </c>
      <c r="H10" s="143"/>
      <c r="I10" s="145"/>
      <c r="J10" s="145"/>
      <c r="K10" s="145"/>
      <c r="L10" s="146"/>
      <c r="M10" s="144"/>
      <c r="N10" s="144"/>
    </row>
    <row r="11" spans="1:14" ht="38.25" customHeight="1">
      <c r="A11" s="134" t="s">
        <v>37</v>
      </c>
      <c r="B11" s="812" t="s">
        <v>55</v>
      </c>
      <c r="C11" s="812"/>
      <c r="D11" s="141">
        <f t="shared" si="0"/>
        <v>0</v>
      </c>
      <c r="E11" s="142">
        <f>IF(D8=0,0,D11/D8)</f>
        <v>0</v>
      </c>
      <c r="F11" s="145"/>
      <c r="G11" s="142">
        <f>IF(F8=0,0,F11/F8)</f>
        <v>0</v>
      </c>
      <c r="H11" s="143"/>
      <c r="I11" s="145"/>
      <c r="J11" s="145"/>
      <c r="K11" s="145"/>
      <c r="L11" s="146"/>
      <c r="M11" s="144"/>
      <c r="N11" s="144"/>
    </row>
    <row r="12" spans="1:14" ht="39" customHeight="1">
      <c r="A12" s="134" t="s">
        <v>38</v>
      </c>
      <c r="B12" s="812" t="s">
        <v>56</v>
      </c>
      <c r="C12" s="812"/>
      <c r="D12" s="141">
        <f t="shared" si="0"/>
        <v>0</v>
      </c>
      <c r="E12" s="142">
        <f>IF(D8=0,0,D12/D8)</f>
        <v>0</v>
      </c>
      <c r="F12" s="145"/>
      <c r="G12" s="142">
        <f>IF(F8=0,0,F12/F8)</f>
        <v>0</v>
      </c>
      <c r="H12" s="143"/>
      <c r="I12" s="145"/>
      <c r="J12" s="145"/>
      <c r="K12" s="145"/>
      <c r="L12" s="146"/>
      <c r="M12" s="144"/>
      <c r="N12" s="144"/>
    </row>
    <row r="13" spans="1:14" ht="27" customHeight="1">
      <c r="A13" s="134" t="s">
        <v>636</v>
      </c>
      <c r="B13" s="871" t="s">
        <v>57</v>
      </c>
      <c r="C13" s="871"/>
      <c r="D13" s="141">
        <f t="shared" si="0"/>
        <v>0</v>
      </c>
      <c r="E13" s="142">
        <f>IF(D15=0,0,D13/D15)</f>
        <v>0</v>
      </c>
      <c r="F13" s="145"/>
      <c r="G13" s="142">
        <f>IF(F15=0,0,F13/F15)</f>
        <v>0</v>
      </c>
      <c r="H13" s="143"/>
      <c r="I13" s="145"/>
      <c r="J13" s="145"/>
      <c r="K13" s="145"/>
      <c r="L13" s="146"/>
      <c r="M13" s="144"/>
      <c r="N13" s="144"/>
    </row>
    <row r="14" spans="1:14" ht="12.75">
      <c r="A14" s="134" t="s">
        <v>635</v>
      </c>
      <c r="B14" s="871" t="s">
        <v>13</v>
      </c>
      <c r="C14" s="871"/>
      <c r="D14" s="141">
        <f t="shared" si="0"/>
        <v>0</v>
      </c>
      <c r="E14" s="142">
        <f>IF(D15=0,0,D14/D15)</f>
        <v>0</v>
      </c>
      <c r="F14" s="145"/>
      <c r="G14" s="142">
        <f>IF(F15=0,0,F14/F15)</f>
        <v>0</v>
      </c>
      <c r="H14" s="143"/>
      <c r="I14" s="145"/>
      <c r="J14" s="145"/>
      <c r="K14" s="145"/>
      <c r="L14" s="146"/>
      <c r="M14" s="144"/>
      <c r="N14" s="144"/>
    </row>
    <row r="15" spans="1:14" ht="12.75">
      <c r="A15" s="123"/>
      <c r="B15" s="870" t="s">
        <v>508</v>
      </c>
      <c r="C15" s="870"/>
      <c r="D15" s="147">
        <f>SUM(D8,D13,D14)</f>
        <v>0</v>
      </c>
      <c r="E15" s="148">
        <f>SUM(E8,E13,E14)</f>
        <v>0</v>
      </c>
      <c r="F15" s="147">
        <f>SUM(F8,F13,F14)</f>
        <v>0</v>
      </c>
      <c r="G15" s="148">
        <f>SUM(G8,G13,G14)</f>
        <v>0</v>
      </c>
      <c r="H15" s="143"/>
      <c r="I15" s="147">
        <f>SUM(I8,I13,I14)</f>
        <v>0</v>
      </c>
      <c r="J15" s="147">
        <f>SUM(J8,J13,J14)</f>
        <v>0</v>
      </c>
      <c r="K15" s="147">
        <f>SUM(K8,K13,K14)</f>
        <v>0</v>
      </c>
      <c r="L15" s="147">
        <f>SUM(L8,L13,L14)</f>
        <v>0</v>
      </c>
      <c r="M15" s="144"/>
      <c r="N15" s="144"/>
    </row>
    <row r="16" spans="4:5" ht="12.75">
      <c r="D16" s="149"/>
      <c r="E16" s="149"/>
    </row>
    <row r="17" spans="4:5" ht="12.75">
      <c r="D17" s="149"/>
      <c r="E17" s="149"/>
    </row>
    <row r="35" ht="12.75">
      <c r="N35" s="138">
        <v>32</v>
      </c>
    </row>
  </sheetData>
  <sheetProtection/>
  <mergeCells count="25">
    <mergeCell ref="B10:C10"/>
    <mergeCell ref="A2:A6"/>
    <mergeCell ref="B2:C6"/>
    <mergeCell ref="D2:E3"/>
    <mergeCell ref="D4:D6"/>
    <mergeCell ref="E4:E6"/>
    <mergeCell ref="B7:C7"/>
    <mergeCell ref="J4:J6"/>
    <mergeCell ref="K4:K6"/>
    <mergeCell ref="L4:L6"/>
    <mergeCell ref="F2:L2"/>
    <mergeCell ref="F3:H3"/>
    <mergeCell ref="F4:G5"/>
    <mergeCell ref="I4:I6"/>
    <mergeCell ref="H4:H6"/>
    <mergeCell ref="A1:N1"/>
    <mergeCell ref="N2:N6"/>
    <mergeCell ref="M2:M4"/>
    <mergeCell ref="B15:C15"/>
    <mergeCell ref="B11:C11"/>
    <mergeCell ref="B12:C12"/>
    <mergeCell ref="B13:C13"/>
    <mergeCell ref="B14:C14"/>
    <mergeCell ref="B8:C8"/>
    <mergeCell ref="B9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I34"/>
  <sheetViews>
    <sheetView workbookViewId="0" topLeftCell="A1">
      <selection activeCell="H26" sqref="H26"/>
    </sheetView>
  </sheetViews>
  <sheetFormatPr defaultColWidth="9.00390625" defaultRowHeight="12.75"/>
  <cols>
    <col min="1" max="1" width="4.25390625" style="475" customWidth="1"/>
    <col min="2" max="2" width="22.375" style="455" customWidth="1"/>
    <col min="3" max="3" width="13.875" style="455" customWidth="1"/>
    <col min="4" max="4" width="21.625" style="455" customWidth="1"/>
    <col min="5" max="5" width="22.00390625" style="455" customWidth="1"/>
    <col min="6" max="6" width="26.75390625" style="455" customWidth="1"/>
    <col min="7" max="7" width="24.00390625" style="455" customWidth="1"/>
    <col min="8" max="8" width="24.875" style="455" customWidth="1"/>
    <col min="9" max="16384" width="9.125" style="456" customWidth="1"/>
  </cols>
  <sheetData>
    <row r="1" spans="1:8" ht="18.75">
      <c r="A1" s="876" t="s">
        <v>786</v>
      </c>
      <c r="B1" s="876"/>
      <c r="C1" s="876"/>
      <c r="D1" s="876"/>
      <c r="E1" s="876"/>
      <c r="F1" s="876"/>
      <c r="G1" s="876"/>
      <c r="H1" s="876"/>
    </row>
    <row r="3" spans="1:8" ht="18.75">
      <c r="A3" s="863" t="s">
        <v>750</v>
      </c>
      <c r="B3" s="864"/>
      <c r="C3" s="864"/>
      <c r="D3" s="864"/>
      <c r="E3" s="864"/>
      <c r="F3" s="864"/>
      <c r="G3" s="864"/>
      <c r="H3" s="865"/>
    </row>
    <row r="4" spans="1:8" ht="90">
      <c r="A4" s="878" t="s">
        <v>742</v>
      </c>
      <c r="B4" s="867" t="s">
        <v>743</v>
      </c>
      <c r="C4" s="867" t="s">
        <v>744</v>
      </c>
      <c r="D4" s="457" t="s">
        <v>745</v>
      </c>
      <c r="E4" s="457" t="s">
        <v>746</v>
      </c>
      <c r="F4" s="457" t="s">
        <v>751</v>
      </c>
      <c r="G4" s="457" t="s">
        <v>752</v>
      </c>
      <c r="H4" s="457" t="s">
        <v>749</v>
      </c>
    </row>
    <row r="5" spans="1:8" ht="15">
      <c r="A5" s="878"/>
      <c r="B5" s="867"/>
      <c r="C5" s="867"/>
      <c r="D5" s="875" t="s">
        <v>371</v>
      </c>
      <c r="E5" s="875"/>
      <c r="F5" s="875"/>
      <c r="G5" s="875"/>
      <c r="H5" s="875"/>
    </row>
    <row r="6" spans="1:8" ht="15">
      <c r="A6" s="516">
        <v>1</v>
      </c>
      <c r="B6" s="517">
        <v>2</v>
      </c>
      <c r="C6" s="517">
        <v>4</v>
      </c>
      <c r="D6" s="517">
        <v>5</v>
      </c>
      <c r="E6" s="517">
        <v>6</v>
      </c>
      <c r="F6" s="517">
        <v>7</v>
      </c>
      <c r="G6" s="517">
        <v>8</v>
      </c>
      <c r="H6" s="516" t="s">
        <v>443</v>
      </c>
    </row>
    <row r="7" spans="1:8" ht="15">
      <c r="A7" s="477">
        <v>1</v>
      </c>
      <c r="B7" s="880" t="s">
        <v>753</v>
      </c>
      <c r="C7" s="880"/>
      <c r="D7" s="880"/>
      <c r="E7" s="880"/>
      <c r="F7" s="880"/>
      <c r="G7" s="880"/>
      <c r="H7" s="880"/>
    </row>
    <row r="8" spans="1:8" ht="15">
      <c r="A8" s="477" t="s">
        <v>379</v>
      </c>
      <c r="B8" s="478"/>
      <c r="C8" s="460"/>
      <c r="D8" s="478"/>
      <c r="E8" s="478"/>
      <c r="F8" s="478"/>
      <c r="G8" s="478"/>
      <c r="H8" s="478"/>
    </row>
    <row r="9" spans="1:8" ht="15">
      <c r="A9" s="477"/>
      <c r="B9" s="478"/>
      <c r="C9" s="460"/>
      <c r="D9" s="478"/>
      <c r="E9" s="478"/>
      <c r="F9" s="478"/>
      <c r="G9" s="478"/>
      <c r="H9" s="478"/>
    </row>
    <row r="10" spans="1:8" ht="15">
      <c r="A10" s="477"/>
      <c r="B10" s="478"/>
      <c r="C10" s="460"/>
      <c r="D10" s="478"/>
      <c r="E10" s="478"/>
      <c r="F10" s="478"/>
      <c r="G10" s="478"/>
      <c r="H10" s="478"/>
    </row>
    <row r="11" spans="1:8" ht="15">
      <c r="A11" s="477">
        <v>2</v>
      </c>
      <c r="B11" s="880" t="s">
        <v>754</v>
      </c>
      <c r="C11" s="880"/>
      <c r="D11" s="880"/>
      <c r="E11" s="880"/>
      <c r="F11" s="880"/>
      <c r="G11" s="880"/>
      <c r="H11" s="880"/>
    </row>
    <row r="12" spans="1:8" ht="15">
      <c r="A12" s="477" t="s">
        <v>384</v>
      </c>
      <c r="B12" s="478"/>
      <c r="C12" s="460"/>
      <c r="D12" s="478"/>
      <c r="E12" s="478"/>
      <c r="F12" s="478"/>
      <c r="G12" s="478"/>
      <c r="H12" s="478"/>
    </row>
    <row r="13" spans="1:8" ht="15">
      <c r="A13" s="477"/>
      <c r="B13" s="478"/>
      <c r="C13" s="460"/>
      <c r="D13" s="478"/>
      <c r="E13" s="478"/>
      <c r="F13" s="478"/>
      <c r="G13" s="478"/>
      <c r="H13" s="478"/>
    </row>
    <row r="14" spans="1:8" ht="15">
      <c r="A14" s="477"/>
      <c r="B14" s="478"/>
      <c r="C14" s="460"/>
      <c r="D14" s="478"/>
      <c r="E14" s="478"/>
      <c r="F14" s="478"/>
      <c r="G14" s="478"/>
      <c r="H14" s="478"/>
    </row>
    <row r="15" spans="1:8" ht="15">
      <c r="A15" s="477">
        <v>3</v>
      </c>
      <c r="B15" s="881" t="s">
        <v>755</v>
      </c>
      <c r="C15" s="881"/>
      <c r="D15" s="881"/>
      <c r="E15" s="881"/>
      <c r="F15" s="881"/>
      <c r="G15" s="881"/>
      <c r="H15" s="881"/>
    </row>
    <row r="16" spans="1:8" ht="15">
      <c r="A16" s="477" t="s">
        <v>388</v>
      </c>
      <c r="B16" s="479"/>
      <c r="C16" s="460"/>
      <c r="D16" s="478"/>
      <c r="E16" s="478"/>
      <c r="F16" s="478"/>
      <c r="G16" s="478"/>
      <c r="H16" s="478"/>
    </row>
    <row r="17" spans="1:8" ht="15">
      <c r="A17" s="477"/>
      <c r="B17" s="479"/>
      <c r="C17" s="460"/>
      <c r="D17" s="478"/>
      <c r="E17" s="478"/>
      <c r="F17" s="478"/>
      <c r="G17" s="478"/>
      <c r="H17" s="478"/>
    </row>
    <row r="18" spans="1:8" ht="15">
      <c r="A18" s="477"/>
      <c r="B18" s="479"/>
      <c r="C18" s="460"/>
      <c r="D18" s="478"/>
      <c r="E18" s="479"/>
      <c r="F18" s="479"/>
      <c r="G18" s="479"/>
      <c r="H18" s="479"/>
    </row>
    <row r="19" spans="1:8" ht="15">
      <c r="A19" s="477">
        <v>4</v>
      </c>
      <c r="B19" s="881" t="s">
        <v>756</v>
      </c>
      <c r="C19" s="881"/>
      <c r="D19" s="881"/>
      <c r="E19" s="881"/>
      <c r="F19" s="881"/>
      <c r="G19" s="881"/>
      <c r="H19" s="881"/>
    </row>
    <row r="20" spans="1:8" ht="15">
      <c r="A20" s="477" t="s">
        <v>392</v>
      </c>
      <c r="B20" s="479"/>
      <c r="C20" s="460"/>
      <c r="D20" s="478"/>
      <c r="E20" s="479"/>
      <c r="F20" s="479"/>
      <c r="G20" s="479"/>
      <c r="H20" s="479"/>
    </row>
    <row r="21" spans="1:8" ht="15">
      <c r="A21" s="477"/>
      <c r="B21" s="479"/>
      <c r="C21" s="460"/>
      <c r="D21" s="478"/>
      <c r="E21" s="479"/>
      <c r="F21" s="479"/>
      <c r="G21" s="479"/>
      <c r="H21" s="479"/>
    </row>
    <row r="22" spans="1:8" ht="15">
      <c r="A22" s="477"/>
      <c r="B22" s="479"/>
      <c r="C22" s="460"/>
      <c r="D22" s="478"/>
      <c r="E22" s="479"/>
      <c r="F22" s="479"/>
      <c r="G22" s="479"/>
      <c r="H22" s="479"/>
    </row>
    <row r="23" spans="1:8" ht="15">
      <c r="A23" s="877" t="s">
        <v>508</v>
      </c>
      <c r="B23" s="877"/>
      <c r="C23" s="460"/>
      <c r="D23" s="478"/>
      <c r="E23" s="479"/>
      <c r="F23" s="479"/>
      <c r="G23" s="479"/>
      <c r="H23" s="479"/>
    </row>
    <row r="24" spans="1:8" ht="15">
      <c r="A24" s="480"/>
      <c r="B24" s="481"/>
      <c r="C24" s="481"/>
      <c r="D24" s="481"/>
      <c r="E24" s="470"/>
      <c r="F24" s="470"/>
      <c r="G24" s="470"/>
      <c r="H24" s="470"/>
    </row>
    <row r="25" spans="1:8" ht="15.75">
      <c r="A25" s="465" t="s">
        <v>732</v>
      </c>
      <c r="B25" s="465"/>
      <c r="C25" s="466"/>
      <c r="D25" s="470"/>
      <c r="E25" s="482" t="s">
        <v>733</v>
      </c>
      <c r="F25" s="482"/>
      <c r="G25" s="485" t="s">
        <v>757</v>
      </c>
      <c r="H25" s="470"/>
    </row>
    <row r="26" spans="1:8" ht="15">
      <c r="A26" s="469" t="s">
        <v>734</v>
      </c>
      <c r="B26" s="469"/>
      <c r="C26" s="466"/>
      <c r="D26" s="470"/>
      <c r="E26" s="482" t="s">
        <v>735</v>
      </c>
      <c r="F26" s="482"/>
      <c r="G26" s="467" t="s">
        <v>505</v>
      </c>
      <c r="H26" s="470"/>
    </row>
    <row r="27" spans="1:8" ht="15">
      <c r="A27" s="469"/>
      <c r="B27" s="469"/>
      <c r="C27" s="466"/>
      <c r="D27" s="470"/>
      <c r="E27" s="470"/>
      <c r="F27" s="470"/>
      <c r="G27" s="470"/>
      <c r="H27" s="470"/>
    </row>
    <row r="28" spans="1:8" ht="15">
      <c r="A28" s="879" t="s">
        <v>736</v>
      </c>
      <c r="B28" s="879"/>
      <c r="C28" s="879"/>
      <c r="D28" s="879"/>
      <c r="E28" s="879"/>
      <c r="F28" s="483"/>
      <c r="G28" s="470"/>
      <c r="H28" s="470"/>
    </row>
    <row r="29" spans="1:8" ht="15">
      <c r="A29" s="484"/>
      <c r="B29" s="484"/>
      <c r="C29" s="466"/>
      <c r="D29" s="470"/>
      <c r="E29" s="470"/>
      <c r="F29" s="470"/>
      <c r="G29" s="470"/>
      <c r="H29" s="470"/>
    </row>
    <row r="30" spans="1:8" ht="15">
      <c r="A30" s="484" t="s">
        <v>506</v>
      </c>
      <c r="B30" s="484"/>
      <c r="C30" s="466"/>
      <c r="D30" s="470"/>
      <c r="E30" s="470"/>
      <c r="F30" s="470"/>
      <c r="G30" s="470"/>
      <c r="H30" s="470"/>
    </row>
    <row r="34" ht="12.75">
      <c r="I34" s="456">
        <v>33</v>
      </c>
    </row>
  </sheetData>
  <mergeCells count="12">
    <mergeCell ref="A28:E28"/>
    <mergeCell ref="B7:H7"/>
    <mergeCell ref="B11:H11"/>
    <mergeCell ref="B15:H15"/>
    <mergeCell ref="B19:H19"/>
    <mergeCell ref="C4:C5"/>
    <mergeCell ref="D5:H5"/>
    <mergeCell ref="A1:H1"/>
    <mergeCell ref="A23:B23"/>
    <mergeCell ref="A3:H3"/>
    <mergeCell ref="A4:A5"/>
    <mergeCell ref="B4:B5"/>
  </mergeCells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N30"/>
  <sheetViews>
    <sheetView workbookViewId="0" topLeftCell="A1">
      <selection activeCell="J8" sqref="J8"/>
    </sheetView>
  </sheetViews>
  <sheetFormatPr defaultColWidth="9.00390625" defaultRowHeight="12.75"/>
  <cols>
    <col min="1" max="1" width="6.125" style="31" customWidth="1"/>
    <col min="2" max="2" width="28.00390625" style="31" customWidth="1"/>
    <col min="3" max="16384" width="9.125" style="31" customWidth="1"/>
  </cols>
  <sheetData>
    <row r="1" spans="1:12" ht="25.5" customHeight="1">
      <c r="A1" s="650" t="s">
        <v>369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2"/>
    </row>
    <row r="2" spans="1:12" ht="23.25" customHeight="1">
      <c r="A2" s="653" t="s">
        <v>158</v>
      </c>
      <c r="B2" s="653" t="s">
        <v>159</v>
      </c>
      <c r="C2" s="653" t="s">
        <v>293</v>
      </c>
      <c r="D2" s="653"/>
      <c r="E2" s="653"/>
      <c r="F2" s="653"/>
      <c r="G2" s="653"/>
      <c r="H2" s="653"/>
      <c r="I2" s="653" t="s">
        <v>292</v>
      </c>
      <c r="J2" s="653"/>
      <c r="K2" s="653" t="s">
        <v>508</v>
      </c>
      <c r="L2" s="653"/>
    </row>
    <row r="3" spans="1:12" ht="21" customHeight="1">
      <c r="A3" s="653"/>
      <c r="B3" s="653"/>
      <c r="C3" s="653" t="s">
        <v>156</v>
      </c>
      <c r="D3" s="653"/>
      <c r="E3" s="653" t="s">
        <v>157</v>
      </c>
      <c r="F3" s="653"/>
      <c r="G3" s="653" t="s">
        <v>508</v>
      </c>
      <c r="H3" s="653"/>
      <c r="I3" s="653"/>
      <c r="J3" s="653"/>
      <c r="K3" s="653"/>
      <c r="L3" s="653"/>
    </row>
    <row r="4" spans="1:12" ht="33" customHeight="1">
      <c r="A4" s="653"/>
      <c r="B4" s="653"/>
      <c r="C4" s="5">
        <v>2012</v>
      </c>
      <c r="D4" s="5">
        <v>2013</v>
      </c>
      <c r="E4" s="5">
        <v>2012</v>
      </c>
      <c r="F4" s="5">
        <v>2013</v>
      </c>
      <c r="G4" s="5">
        <v>2012</v>
      </c>
      <c r="H4" s="5">
        <v>2013</v>
      </c>
      <c r="I4" s="5">
        <v>2012</v>
      </c>
      <c r="J4" s="5">
        <v>2013</v>
      </c>
      <c r="K4" s="5">
        <v>2012</v>
      </c>
      <c r="L4" s="5">
        <v>2013</v>
      </c>
    </row>
    <row r="5" spans="1:12" ht="12.75">
      <c r="A5" s="4">
        <v>1</v>
      </c>
      <c r="B5" s="14" t="s">
        <v>690</v>
      </c>
      <c r="C5" s="538">
        <f aca="true" t="shared" si="0" ref="C5:I5">C6+C14+C15+C16+C17+C18</f>
        <v>75</v>
      </c>
      <c r="D5" s="538">
        <f t="shared" si="0"/>
        <v>81</v>
      </c>
      <c r="E5" s="538">
        <f t="shared" si="0"/>
        <v>425</v>
      </c>
      <c r="F5" s="538">
        <f t="shared" si="0"/>
        <v>208</v>
      </c>
      <c r="G5" s="538">
        <f t="shared" si="0"/>
        <v>500</v>
      </c>
      <c r="H5" s="538">
        <f t="shared" si="0"/>
        <v>289</v>
      </c>
      <c r="I5" s="538">
        <f t="shared" si="0"/>
        <v>80</v>
      </c>
      <c r="J5" s="538">
        <f>J6+J14+J15+J16+J17+J18</f>
        <v>51</v>
      </c>
      <c r="K5" s="538">
        <f>G5+I5</f>
        <v>580</v>
      </c>
      <c r="L5" s="538">
        <f>H5+J5</f>
        <v>340</v>
      </c>
    </row>
    <row r="6" spans="1:12" ht="12.75">
      <c r="A6" s="100" t="s">
        <v>379</v>
      </c>
      <c r="B6" s="14" t="s">
        <v>507</v>
      </c>
      <c r="C6" s="538">
        <f aca="true" t="shared" si="1" ref="C6:H6">C7+C8+C10+C11</f>
        <v>75</v>
      </c>
      <c r="D6" s="538">
        <f t="shared" si="1"/>
        <v>81</v>
      </c>
      <c r="E6" s="538">
        <f t="shared" si="1"/>
        <v>425</v>
      </c>
      <c r="F6" s="538">
        <f t="shared" si="1"/>
        <v>208</v>
      </c>
      <c r="G6" s="538">
        <f t="shared" si="1"/>
        <v>500</v>
      </c>
      <c r="H6" s="538">
        <f t="shared" si="1"/>
        <v>289</v>
      </c>
      <c r="I6" s="538">
        <f>I7+I8+I9+I10+I11+I12+I13</f>
        <v>80</v>
      </c>
      <c r="J6" s="538">
        <f>J7+J8+J9+J10+J11+J12+J13</f>
        <v>51</v>
      </c>
      <c r="K6" s="538">
        <f aca="true" t="shared" si="2" ref="K6:L12">G6+I6</f>
        <v>580</v>
      </c>
      <c r="L6" s="538">
        <f>H6+J6</f>
        <v>340</v>
      </c>
    </row>
    <row r="7" spans="1:12" ht="12.75">
      <c r="A7" s="100" t="s">
        <v>382</v>
      </c>
      <c r="B7" s="14" t="s">
        <v>160</v>
      </c>
      <c r="C7" s="33">
        <v>55</v>
      </c>
      <c r="D7" s="33">
        <v>55</v>
      </c>
      <c r="E7" s="33">
        <v>189</v>
      </c>
      <c r="F7" s="33">
        <v>189</v>
      </c>
      <c r="G7" s="538">
        <f aca="true" t="shared" si="3" ref="G7:H12">C7+E7</f>
        <v>244</v>
      </c>
      <c r="H7" s="538">
        <f t="shared" si="3"/>
        <v>244</v>
      </c>
      <c r="I7" s="33">
        <v>0</v>
      </c>
      <c r="J7" s="33">
        <v>0</v>
      </c>
      <c r="K7" s="538">
        <f t="shared" si="2"/>
        <v>244</v>
      </c>
      <c r="L7" s="538">
        <f t="shared" si="2"/>
        <v>244</v>
      </c>
    </row>
    <row r="8" spans="1:12" ht="25.5">
      <c r="A8" s="100" t="s">
        <v>691</v>
      </c>
      <c r="B8" s="14" t="s">
        <v>161</v>
      </c>
      <c r="C8" s="33">
        <v>0</v>
      </c>
      <c r="D8" s="33">
        <v>0</v>
      </c>
      <c r="E8" s="33">
        <v>221</v>
      </c>
      <c r="F8" s="33">
        <v>0</v>
      </c>
      <c r="G8" s="538">
        <f t="shared" si="3"/>
        <v>221</v>
      </c>
      <c r="H8" s="538">
        <f t="shared" si="3"/>
        <v>0</v>
      </c>
      <c r="I8" s="33">
        <v>26</v>
      </c>
      <c r="J8" s="33">
        <v>0</v>
      </c>
      <c r="K8" s="538">
        <f t="shared" si="2"/>
        <v>247</v>
      </c>
      <c r="L8" s="538">
        <f t="shared" si="2"/>
        <v>0</v>
      </c>
    </row>
    <row r="9" spans="1:12" ht="12.75">
      <c r="A9" s="100" t="s">
        <v>692</v>
      </c>
      <c r="B9" s="14" t="s">
        <v>693</v>
      </c>
      <c r="C9" s="33">
        <v>0</v>
      </c>
      <c r="D9" s="33">
        <v>0</v>
      </c>
      <c r="E9" s="33">
        <v>0</v>
      </c>
      <c r="F9" s="33">
        <v>0</v>
      </c>
      <c r="G9" s="538">
        <f t="shared" si="3"/>
        <v>0</v>
      </c>
      <c r="H9" s="538">
        <f t="shared" si="3"/>
        <v>0</v>
      </c>
      <c r="I9" s="33">
        <v>0</v>
      </c>
      <c r="J9" s="33">
        <v>0</v>
      </c>
      <c r="K9" s="538">
        <f t="shared" si="2"/>
        <v>0</v>
      </c>
      <c r="L9" s="538">
        <f t="shared" si="2"/>
        <v>0</v>
      </c>
    </row>
    <row r="10" spans="1:12" ht="12.75">
      <c r="A10" s="100" t="s">
        <v>694</v>
      </c>
      <c r="B10" s="14" t="s">
        <v>695</v>
      </c>
      <c r="C10" s="33">
        <v>20</v>
      </c>
      <c r="D10" s="33">
        <v>26</v>
      </c>
      <c r="E10" s="33">
        <v>15</v>
      </c>
      <c r="F10" s="33">
        <v>19</v>
      </c>
      <c r="G10" s="538">
        <f t="shared" si="3"/>
        <v>35</v>
      </c>
      <c r="H10" s="538">
        <f t="shared" si="3"/>
        <v>45</v>
      </c>
      <c r="I10" s="33">
        <v>0</v>
      </c>
      <c r="J10" s="33">
        <v>0</v>
      </c>
      <c r="K10" s="538">
        <f t="shared" si="2"/>
        <v>35</v>
      </c>
      <c r="L10" s="538">
        <f t="shared" si="2"/>
        <v>45</v>
      </c>
    </row>
    <row r="11" spans="1:12" ht="12.75">
      <c r="A11" s="100" t="s">
        <v>696</v>
      </c>
      <c r="B11" s="14" t="s">
        <v>638</v>
      </c>
      <c r="C11" s="33">
        <v>0</v>
      </c>
      <c r="D11" s="33">
        <v>0</v>
      </c>
      <c r="E11" s="33">
        <v>0</v>
      </c>
      <c r="F11" s="33">
        <v>0</v>
      </c>
      <c r="G11" s="538">
        <f t="shared" si="3"/>
        <v>0</v>
      </c>
      <c r="H11" s="538">
        <f t="shared" si="3"/>
        <v>0</v>
      </c>
      <c r="I11" s="33">
        <v>50</v>
      </c>
      <c r="J11" s="33">
        <v>45</v>
      </c>
      <c r="K11" s="538">
        <f t="shared" si="2"/>
        <v>50</v>
      </c>
      <c r="L11" s="538">
        <f t="shared" si="2"/>
        <v>45</v>
      </c>
    </row>
    <row r="12" spans="1:12" ht="12.75">
      <c r="A12" s="100" t="s">
        <v>697</v>
      </c>
      <c r="B12" s="14" t="s">
        <v>698</v>
      </c>
      <c r="C12" s="33">
        <v>0</v>
      </c>
      <c r="D12" s="33">
        <v>0</v>
      </c>
      <c r="E12" s="33">
        <v>0</v>
      </c>
      <c r="F12" s="33">
        <v>0</v>
      </c>
      <c r="G12" s="538">
        <f t="shared" si="3"/>
        <v>0</v>
      </c>
      <c r="H12" s="538">
        <f t="shared" si="3"/>
        <v>0</v>
      </c>
      <c r="I12" s="33">
        <v>4</v>
      </c>
      <c r="J12" s="33">
        <v>6</v>
      </c>
      <c r="K12" s="538">
        <f t="shared" si="2"/>
        <v>4</v>
      </c>
      <c r="L12" s="538">
        <f t="shared" si="2"/>
        <v>6</v>
      </c>
    </row>
    <row r="13" spans="1:12" ht="12.75">
      <c r="A13" s="100"/>
      <c r="B13" s="14"/>
      <c r="C13" s="33"/>
      <c r="D13" s="33"/>
      <c r="E13" s="33"/>
      <c r="F13" s="33"/>
      <c r="G13" s="538"/>
      <c r="H13" s="538"/>
      <c r="I13" s="33"/>
      <c r="J13" s="33"/>
      <c r="K13" s="538"/>
      <c r="L13" s="538"/>
    </row>
    <row r="14" spans="1:12" ht="12.75">
      <c r="A14" s="100" t="s">
        <v>380</v>
      </c>
      <c r="B14" s="14" t="s">
        <v>162</v>
      </c>
      <c r="C14" s="33"/>
      <c r="D14" s="33"/>
      <c r="E14" s="33"/>
      <c r="F14" s="33"/>
      <c r="G14" s="538"/>
      <c r="H14" s="538"/>
      <c r="I14" s="33"/>
      <c r="J14" s="33"/>
      <c r="K14" s="538"/>
      <c r="L14" s="538"/>
    </row>
    <row r="15" spans="1:12" ht="12.75">
      <c r="A15" s="100" t="s">
        <v>482</v>
      </c>
      <c r="B15" s="14" t="s">
        <v>163</v>
      </c>
      <c r="C15" s="34"/>
      <c r="D15" s="34"/>
      <c r="E15" s="34"/>
      <c r="F15" s="34"/>
      <c r="G15" s="418"/>
      <c r="H15" s="418"/>
      <c r="I15" s="34"/>
      <c r="J15" s="34"/>
      <c r="K15" s="418"/>
      <c r="L15" s="418"/>
    </row>
    <row r="16" spans="1:12" ht="12.75">
      <c r="A16" s="100" t="s">
        <v>484</v>
      </c>
      <c r="B16" s="14" t="s">
        <v>164</v>
      </c>
      <c r="C16" s="34"/>
      <c r="D16" s="34"/>
      <c r="E16" s="34"/>
      <c r="F16" s="34"/>
      <c r="G16" s="418"/>
      <c r="H16" s="418"/>
      <c r="I16" s="34"/>
      <c r="J16" s="34"/>
      <c r="K16" s="418"/>
      <c r="L16" s="418"/>
    </row>
    <row r="17" spans="1:12" ht="12.75">
      <c r="A17" s="100" t="s">
        <v>486</v>
      </c>
      <c r="B17" s="14" t="s">
        <v>165</v>
      </c>
      <c r="C17" s="34"/>
      <c r="D17" s="34"/>
      <c r="E17" s="34"/>
      <c r="F17" s="34"/>
      <c r="G17" s="418"/>
      <c r="H17" s="418"/>
      <c r="I17" s="34"/>
      <c r="J17" s="34"/>
      <c r="K17" s="418"/>
      <c r="L17" s="418"/>
    </row>
    <row r="18" spans="1:12" ht="12.75">
      <c r="A18" s="100" t="s">
        <v>487</v>
      </c>
      <c r="B18" s="14" t="s">
        <v>166</v>
      </c>
      <c r="C18" s="36"/>
      <c r="D18" s="36"/>
      <c r="E18" s="36"/>
      <c r="F18" s="36"/>
      <c r="G18" s="418"/>
      <c r="H18" s="418"/>
      <c r="I18" s="36"/>
      <c r="J18" s="36"/>
      <c r="K18" s="418"/>
      <c r="L18" s="418"/>
    </row>
    <row r="19" spans="1:12" ht="12.7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13" ht="15" customHeight="1">
      <c r="A21" s="7"/>
      <c r="B21" s="108" t="s">
        <v>503</v>
      </c>
      <c r="C21" s="7"/>
      <c r="D21" s="7"/>
      <c r="E21" s="7"/>
      <c r="F21" s="7"/>
      <c r="G21" s="7"/>
      <c r="H21" s="649" t="s">
        <v>720</v>
      </c>
      <c r="I21" s="649"/>
      <c r="J21" s="109"/>
      <c r="K21" s="109"/>
      <c r="L21" s="7"/>
      <c r="M21" s="7"/>
    </row>
    <row r="22" spans="1:13" ht="15.75">
      <c r="A22" s="7"/>
      <c r="B22" s="420" t="s">
        <v>721</v>
      </c>
      <c r="C22" s="7"/>
      <c r="D22" s="7"/>
      <c r="E22" s="419"/>
      <c r="F22" s="7"/>
      <c r="G22" s="7"/>
      <c r="H22" s="7"/>
      <c r="I22" s="109"/>
      <c r="J22" s="109"/>
      <c r="K22" s="109"/>
      <c r="L22" s="7"/>
      <c r="M22" s="7"/>
    </row>
    <row r="23" spans="1:14" ht="15.75">
      <c r="A23" s="7"/>
      <c r="B23" s="110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5.75">
      <c r="A24" s="7"/>
      <c r="B24" s="111" t="s">
        <v>799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>
      <c r="A25" s="7"/>
      <c r="B25" s="112" t="s">
        <v>506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2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8" ht="12.75">
      <c r="L28" s="416">
        <v>3</v>
      </c>
    </row>
    <row r="30" ht="12.75">
      <c r="L30" s="416"/>
    </row>
  </sheetData>
  <sheetProtection/>
  <mergeCells count="10">
    <mergeCell ref="H21:I21"/>
    <mergeCell ref="A1:L1"/>
    <mergeCell ref="A2:A4"/>
    <mergeCell ref="B2:B4"/>
    <mergeCell ref="C2:H2"/>
    <mergeCell ref="C3:D3"/>
    <mergeCell ref="E3:F3"/>
    <mergeCell ref="G3:H3"/>
    <mergeCell ref="I2:J3"/>
    <mergeCell ref="K2:L3"/>
  </mergeCells>
  <printOptions/>
  <pageMargins left="1.17" right="0.75" top="1.12" bottom="1" header="0.5" footer="0.5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19"/>
  <dimension ref="A1:M32"/>
  <sheetViews>
    <sheetView workbookViewId="0" topLeftCell="A1">
      <selection activeCell="E14" sqref="E14"/>
    </sheetView>
  </sheetViews>
  <sheetFormatPr defaultColWidth="9.00390625" defaultRowHeight="12.75"/>
  <cols>
    <col min="1" max="1" width="4.25390625" style="136" customWidth="1"/>
    <col min="2" max="2" width="12.25390625" style="136" customWidth="1"/>
    <col min="3" max="3" width="9.125" style="136" customWidth="1"/>
    <col min="4" max="4" width="12.375" style="136" customWidth="1"/>
    <col min="5" max="5" width="9.875" style="136" customWidth="1"/>
    <col min="6" max="6" width="7.75390625" style="136" customWidth="1"/>
    <col min="7" max="7" width="12.75390625" style="136" customWidth="1"/>
    <col min="8" max="8" width="11.125" style="136" customWidth="1"/>
    <col min="9" max="9" width="11.75390625" style="136" customWidth="1"/>
    <col min="10" max="10" width="11.25390625" style="136" customWidth="1"/>
    <col min="11" max="11" width="11.125" style="136" customWidth="1"/>
    <col min="12" max="12" width="20.625" style="136" customWidth="1"/>
    <col min="13" max="16384" width="9.125" style="136" customWidth="1"/>
  </cols>
  <sheetData>
    <row r="1" spans="1:13" s="122" customFormat="1" ht="25.5" customHeight="1">
      <c r="A1" s="650" t="s">
        <v>325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2"/>
    </row>
    <row r="2" spans="1:13" s="125" customFormat="1" ht="14.25" customHeight="1">
      <c r="A2" s="817" t="s">
        <v>0</v>
      </c>
      <c r="B2" s="804" t="s">
        <v>15</v>
      </c>
      <c r="C2" s="830" t="s">
        <v>808</v>
      </c>
      <c r="D2" s="830"/>
      <c r="E2" s="817" t="s">
        <v>2</v>
      </c>
      <c r="F2" s="817"/>
      <c r="G2" s="817"/>
      <c r="H2" s="817"/>
      <c r="I2" s="817"/>
      <c r="J2" s="817"/>
      <c r="K2" s="806"/>
      <c r="L2" s="804" t="s">
        <v>227</v>
      </c>
      <c r="M2" s="804" t="s">
        <v>123</v>
      </c>
    </row>
    <row r="3" spans="1:13" s="125" customFormat="1" ht="35.25" customHeight="1">
      <c r="A3" s="817"/>
      <c r="B3" s="828"/>
      <c r="C3" s="830"/>
      <c r="D3" s="830"/>
      <c r="E3" s="858">
        <v>2013</v>
      </c>
      <c r="F3" s="830"/>
      <c r="G3" s="830"/>
      <c r="H3" s="126">
        <v>2014</v>
      </c>
      <c r="I3" s="126">
        <v>2015</v>
      </c>
      <c r="J3" s="126">
        <v>2016</v>
      </c>
      <c r="K3" s="126">
        <v>2017</v>
      </c>
      <c r="L3" s="828"/>
      <c r="M3" s="828"/>
    </row>
    <row r="4" spans="1:13" s="125" customFormat="1" ht="17.25" customHeight="1">
      <c r="A4" s="817"/>
      <c r="B4" s="828"/>
      <c r="C4" s="817" t="s">
        <v>372</v>
      </c>
      <c r="D4" s="817" t="s">
        <v>3</v>
      </c>
      <c r="E4" s="818" t="s">
        <v>569</v>
      </c>
      <c r="F4" s="819"/>
      <c r="G4" s="804" t="s">
        <v>594</v>
      </c>
      <c r="H4" s="817" t="s">
        <v>372</v>
      </c>
      <c r="I4" s="817" t="s">
        <v>372</v>
      </c>
      <c r="J4" s="817" t="s">
        <v>372</v>
      </c>
      <c r="K4" s="806" t="s">
        <v>372</v>
      </c>
      <c r="L4" s="805"/>
      <c r="M4" s="828"/>
    </row>
    <row r="5" spans="1:13" s="125" customFormat="1" ht="15.75" customHeight="1" hidden="1">
      <c r="A5" s="817"/>
      <c r="B5" s="828"/>
      <c r="C5" s="817"/>
      <c r="D5" s="817"/>
      <c r="E5" s="820"/>
      <c r="F5" s="821"/>
      <c r="G5" s="828"/>
      <c r="H5" s="817"/>
      <c r="I5" s="817"/>
      <c r="J5" s="817"/>
      <c r="K5" s="806"/>
      <c r="L5" s="123"/>
      <c r="M5" s="828"/>
    </row>
    <row r="6" spans="1:13" s="125" customFormat="1" ht="32.25" customHeight="1">
      <c r="A6" s="817"/>
      <c r="B6" s="805"/>
      <c r="C6" s="817"/>
      <c r="D6" s="817"/>
      <c r="E6" s="123" t="s">
        <v>372</v>
      </c>
      <c r="F6" s="123" t="s">
        <v>3</v>
      </c>
      <c r="G6" s="805"/>
      <c r="H6" s="817"/>
      <c r="I6" s="817"/>
      <c r="J6" s="817"/>
      <c r="K6" s="806"/>
      <c r="L6" s="124" t="s">
        <v>226</v>
      </c>
      <c r="M6" s="805"/>
    </row>
    <row r="7" spans="1:13" s="125" customFormat="1" ht="15.75" customHeight="1">
      <c r="A7" s="114">
        <v>1</v>
      </c>
      <c r="B7" s="116">
        <v>2</v>
      </c>
      <c r="C7" s="114">
        <v>3</v>
      </c>
      <c r="D7" s="114">
        <v>4</v>
      </c>
      <c r="E7" s="114">
        <v>5</v>
      </c>
      <c r="F7" s="114">
        <v>6</v>
      </c>
      <c r="G7" s="133">
        <v>7</v>
      </c>
      <c r="H7" s="114">
        <v>8</v>
      </c>
      <c r="I7" s="114">
        <v>9</v>
      </c>
      <c r="J7" s="114">
        <v>10</v>
      </c>
      <c r="K7" s="116">
        <v>11</v>
      </c>
      <c r="L7" s="114">
        <v>12</v>
      </c>
      <c r="M7" s="114">
        <v>13</v>
      </c>
    </row>
    <row r="8" spans="1:13" s="122" customFormat="1" ht="12.75">
      <c r="A8" s="115"/>
      <c r="B8" s="115"/>
      <c r="C8" s="134"/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ht="12.7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</row>
    <row r="10" spans="1:13" ht="12.75">
      <c r="A10" s="135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</row>
    <row r="11" spans="1:13" ht="12.7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</row>
    <row r="12" spans="1:13" ht="12.75">
      <c r="A12" s="135"/>
      <c r="B12" s="137" t="s">
        <v>508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32" ht="12.75">
      <c r="M32" s="136">
        <v>34</v>
      </c>
    </row>
  </sheetData>
  <mergeCells count="16">
    <mergeCell ref="A1:M1"/>
    <mergeCell ref="A2:A6"/>
    <mergeCell ref="B2:B6"/>
    <mergeCell ref="C2:D3"/>
    <mergeCell ref="E2:K2"/>
    <mergeCell ref="L2:L4"/>
    <mergeCell ref="M2:M6"/>
    <mergeCell ref="E3:G3"/>
    <mergeCell ref="C4:C6"/>
    <mergeCell ref="D4:D6"/>
    <mergeCell ref="J4:J6"/>
    <mergeCell ref="K4:K6"/>
    <mergeCell ref="E4:F5"/>
    <mergeCell ref="G4:G6"/>
    <mergeCell ref="H4:H6"/>
    <mergeCell ref="I4:I6"/>
  </mergeCells>
  <printOptions/>
  <pageMargins left="0.27" right="0.33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18"/>
  <dimension ref="A1:M42"/>
  <sheetViews>
    <sheetView workbookViewId="0" topLeftCell="A1">
      <pane ySplit="7" topLeftCell="BM26" activePane="bottomLeft" state="frozen"/>
      <selection pane="topLeft" activeCell="A1" sqref="A1"/>
      <selection pane="bottomLeft" activeCell="K4" sqref="K4:K6"/>
    </sheetView>
  </sheetViews>
  <sheetFormatPr defaultColWidth="9.00390625" defaultRowHeight="12.75"/>
  <cols>
    <col min="1" max="1" width="5.625" style="122" customWidth="1"/>
    <col min="2" max="2" width="22.75390625" style="122" customWidth="1"/>
    <col min="3" max="3" width="13.125" style="122" customWidth="1"/>
    <col min="4" max="4" width="8.625" style="122" customWidth="1"/>
    <col min="5" max="5" width="14.00390625" style="122" customWidth="1"/>
    <col min="6" max="6" width="8.625" style="122" customWidth="1"/>
    <col min="7" max="7" width="18.00390625" style="122" customWidth="1"/>
    <col min="8" max="8" width="14.625" style="122" customWidth="1"/>
    <col min="9" max="9" width="13.375" style="122" customWidth="1"/>
    <col min="10" max="10" width="13.25390625" style="122" customWidth="1"/>
    <col min="11" max="11" width="13.375" style="122" customWidth="1"/>
    <col min="12" max="12" width="18.125" style="122" customWidth="1"/>
    <col min="13" max="13" width="10.75390625" style="122" customWidth="1"/>
    <col min="14" max="16384" width="9.125" style="122" customWidth="1"/>
  </cols>
  <sheetData>
    <row r="1" spans="1:13" ht="22.5" customHeight="1">
      <c r="A1" s="650" t="s">
        <v>326</v>
      </c>
      <c r="B1" s="651"/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2"/>
    </row>
    <row r="2" spans="1:13" s="125" customFormat="1" ht="18" customHeight="1">
      <c r="A2" s="817" t="s">
        <v>0</v>
      </c>
      <c r="B2" s="804" t="s">
        <v>15</v>
      </c>
      <c r="C2" s="830" t="s">
        <v>802</v>
      </c>
      <c r="D2" s="830"/>
      <c r="E2" s="817" t="s">
        <v>2</v>
      </c>
      <c r="F2" s="817"/>
      <c r="G2" s="817"/>
      <c r="H2" s="817"/>
      <c r="I2" s="817"/>
      <c r="J2" s="817"/>
      <c r="K2" s="806"/>
      <c r="L2" s="804" t="s">
        <v>227</v>
      </c>
      <c r="M2" s="804" t="s">
        <v>123</v>
      </c>
    </row>
    <row r="3" spans="1:13" s="125" customFormat="1" ht="26.25" customHeight="1">
      <c r="A3" s="817"/>
      <c r="B3" s="828"/>
      <c r="C3" s="830"/>
      <c r="D3" s="830"/>
      <c r="E3" s="858">
        <v>2013</v>
      </c>
      <c r="F3" s="830"/>
      <c r="G3" s="830"/>
      <c r="H3" s="126">
        <v>2014</v>
      </c>
      <c r="I3" s="126">
        <v>2015</v>
      </c>
      <c r="J3" s="126">
        <v>2016</v>
      </c>
      <c r="K3" s="126">
        <v>2017</v>
      </c>
      <c r="L3" s="828"/>
      <c r="M3" s="828"/>
    </row>
    <row r="4" spans="1:13" s="125" customFormat="1" ht="17.25" customHeight="1">
      <c r="A4" s="817"/>
      <c r="B4" s="828"/>
      <c r="C4" s="817" t="s">
        <v>372</v>
      </c>
      <c r="D4" s="817" t="s">
        <v>3</v>
      </c>
      <c r="E4" s="818" t="s">
        <v>569</v>
      </c>
      <c r="F4" s="819"/>
      <c r="G4" s="804" t="s">
        <v>594</v>
      </c>
      <c r="H4" s="817" t="s">
        <v>372</v>
      </c>
      <c r="I4" s="817" t="s">
        <v>372</v>
      </c>
      <c r="J4" s="817" t="s">
        <v>372</v>
      </c>
      <c r="K4" s="806" t="s">
        <v>372</v>
      </c>
      <c r="L4" s="828"/>
      <c r="M4" s="828"/>
    </row>
    <row r="5" spans="1:13" s="125" customFormat="1" ht="9" customHeight="1">
      <c r="A5" s="817"/>
      <c r="B5" s="828"/>
      <c r="C5" s="817"/>
      <c r="D5" s="817"/>
      <c r="E5" s="820"/>
      <c r="F5" s="821"/>
      <c r="G5" s="828"/>
      <c r="H5" s="817"/>
      <c r="I5" s="817"/>
      <c r="J5" s="817"/>
      <c r="K5" s="806"/>
      <c r="L5" s="805"/>
      <c r="M5" s="828"/>
    </row>
    <row r="6" spans="1:13" s="125" customFormat="1" ht="24" customHeight="1">
      <c r="A6" s="817"/>
      <c r="B6" s="805"/>
      <c r="C6" s="817"/>
      <c r="D6" s="817"/>
      <c r="E6" s="123" t="s">
        <v>372</v>
      </c>
      <c r="F6" s="123" t="s">
        <v>3</v>
      </c>
      <c r="G6" s="805"/>
      <c r="H6" s="817"/>
      <c r="I6" s="817"/>
      <c r="J6" s="817"/>
      <c r="K6" s="806"/>
      <c r="L6" s="124" t="s">
        <v>226</v>
      </c>
      <c r="M6" s="805"/>
    </row>
    <row r="7" spans="1:13" s="125" customFormat="1" ht="15" customHeight="1">
      <c r="A7" s="127">
        <v>1</v>
      </c>
      <c r="B7" s="128">
        <v>2</v>
      </c>
      <c r="C7" s="127">
        <v>3</v>
      </c>
      <c r="D7" s="127">
        <v>4</v>
      </c>
      <c r="E7" s="127">
        <v>5</v>
      </c>
      <c r="F7" s="127">
        <v>6</v>
      </c>
      <c r="G7" s="128">
        <v>7</v>
      </c>
      <c r="H7" s="127">
        <v>8</v>
      </c>
      <c r="I7" s="127">
        <v>9</v>
      </c>
      <c r="J7" s="127">
        <v>10</v>
      </c>
      <c r="K7" s="129">
        <v>11</v>
      </c>
      <c r="L7" s="114">
        <v>12</v>
      </c>
      <c r="M7" s="114">
        <v>13</v>
      </c>
    </row>
    <row r="8" spans="1:13" s="131" customFormat="1" ht="12.75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30"/>
      <c r="L8" s="115"/>
      <c r="M8" s="115"/>
    </row>
    <row r="9" spans="1:13" s="131" customFormat="1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30"/>
      <c r="L9" s="115"/>
      <c r="M9" s="115"/>
    </row>
    <row r="10" spans="1:13" s="131" customFormat="1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30"/>
      <c r="L10" s="115"/>
      <c r="M10" s="115"/>
    </row>
    <row r="11" spans="1:13" ht="12.75">
      <c r="A11" s="124"/>
      <c r="B11" s="124" t="s">
        <v>508</v>
      </c>
      <c r="C11" s="124"/>
      <c r="D11" s="124"/>
      <c r="E11" s="124"/>
      <c r="F11" s="124"/>
      <c r="G11" s="124"/>
      <c r="H11" s="124"/>
      <c r="I11" s="124"/>
      <c r="J11" s="124"/>
      <c r="K11" s="132"/>
      <c r="L11" s="124"/>
      <c r="M11" s="124"/>
    </row>
    <row r="42" ht="12.75">
      <c r="M42" s="211">
        <v>35</v>
      </c>
    </row>
  </sheetData>
  <sheetProtection insertRows="0" deleteRows="0"/>
  <mergeCells count="16">
    <mergeCell ref="K4:K6"/>
    <mergeCell ref="A2:A6"/>
    <mergeCell ref="C2:D3"/>
    <mergeCell ref="E2:K2"/>
    <mergeCell ref="E3:G3"/>
    <mergeCell ref="C4:C6"/>
    <mergeCell ref="M2:M6"/>
    <mergeCell ref="L2:L5"/>
    <mergeCell ref="A1:M1"/>
    <mergeCell ref="H4:H6"/>
    <mergeCell ref="D4:D6"/>
    <mergeCell ref="E4:F5"/>
    <mergeCell ref="G4:G6"/>
    <mergeCell ref="B2:B6"/>
    <mergeCell ref="I4:I6"/>
    <mergeCell ref="J4:J6"/>
  </mergeCells>
  <printOptions/>
  <pageMargins left="0.26" right="0.3937007874015748" top="0.984251968503937" bottom="0.984251968503937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201"/>
  <dimension ref="A1:T52"/>
  <sheetViews>
    <sheetView tabSelected="1" view="pageBreakPreview" zoomScaleSheetLayoutView="100" workbookViewId="0" topLeftCell="A1">
      <pane ySplit="8" topLeftCell="BM9" activePane="bottomLeft" state="frozen"/>
      <selection pane="topLeft" activeCell="A1" sqref="A1"/>
      <selection pane="bottomLeft" activeCell="G12" sqref="G12"/>
    </sheetView>
  </sheetViews>
  <sheetFormatPr defaultColWidth="9.00390625" defaultRowHeight="12.75"/>
  <cols>
    <col min="1" max="1" width="4.25390625" style="121" customWidth="1"/>
    <col min="2" max="2" width="31.875" style="121" customWidth="1"/>
    <col min="3" max="3" width="8.625" style="121" customWidth="1"/>
    <col min="4" max="4" width="15.375" style="121" customWidth="1"/>
    <col min="5" max="5" width="8.75390625" style="121" customWidth="1"/>
    <col min="6" max="7" width="8.375" style="121" customWidth="1"/>
    <col min="8" max="8" width="7.875" style="121" customWidth="1"/>
    <col min="9" max="9" width="8.125" style="121" customWidth="1"/>
    <col min="10" max="10" width="8.00390625" style="121" customWidth="1"/>
    <col min="11" max="11" width="8.375" style="121" customWidth="1"/>
    <col min="12" max="12" width="9.125" style="121" bestFit="1" customWidth="1"/>
    <col min="13" max="13" width="8.375" style="121" customWidth="1"/>
    <col min="14" max="14" width="8.25390625" style="121" customWidth="1"/>
    <col min="15" max="15" width="12.625" style="121" customWidth="1"/>
    <col min="16" max="16" width="13.875" style="121" customWidth="1"/>
    <col min="17" max="17" width="11.875" style="121" customWidth="1"/>
    <col min="18" max="18" width="13.75390625" style="121" customWidth="1"/>
    <col min="19" max="16384" width="9.125" style="121" customWidth="1"/>
  </cols>
  <sheetData>
    <row r="1" spans="1:19" ht="30.75" customHeight="1">
      <c r="A1" s="895" t="s">
        <v>787</v>
      </c>
      <c r="B1" s="895"/>
      <c r="C1" s="895"/>
      <c r="D1" s="895"/>
      <c r="E1" s="895"/>
      <c r="F1" s="895"/>
      <c r="G1" s="895"/>
      <c r="H1" s="895"/>
      <c r="I1" s="895"/>
      <c r="J1" s="895"/>
      <c r="K1" s="895"/>
      <c r="L1" s="895"/>
      <c r="M1" s="895"/>
      <c r="N1" s="895"/>
      <c r="O1" s="895"/>
      <c r="P1" s="895"/>
      <c r="Q1" s="895"/>
      <c r="R1" s="895"/>
      <c r="S1" s="895"/>
    </row>
    <row r="2" ht="7.5" customHeight="1"/>
    <row r="3" spans="1:19" s="118" customFormat="1" ht="32.25" customHeight="1">
      <c r="A3" s="650" t="s">
        <v>447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2"/>
    </row>
    <row r="4" spans="1:19" s="118" customFormat="1" ht="15" customHeight="1">
      <c r="A4" s="764" t="s">
        <v>0</v>
      </c>
      <c r="B4" s="892" t="s">
        <v>788</v>
      </c>
      <c r="C4" s="764" t="s">
        <v>64</v>
      </c>
      <c r="D4" s="764" t="s">
        <v>373</v>
      </c>
      <c r="E4" s="764" t="s">
        <v>508</v>
      </c>
      <c r="F4" s="764"/>
      <c r="G4" s="764" t="s">
        <v>148</v>
      </c>
      <c r="H4" s="764"/>
      <c r="I4" s="764"/>
      <c r="J4" s="764"/>
      <c r="K4" s="764"/>
      <c r="L4" s="764"/>
      <c r="M4" s="764"/>
      <c r="N4" s="764"/>
      <c r="O4" s="758" t="s">
        <v>65</v>
      </c>
      <c r="P4" s="893" t="s">
        <v>688</v>
      </c>
      <c r="Q4" s="755" t="s">
        <v>343</v>
      </c>
      <c r="R4" s="898" t="s">
        <v>724</v>
      </c>
      <c r="S4" s="758" t="s">
        <v>123</v>
      </c>
    </row>
    <row r="5" spans="1:19" s="118" customFormat="1" ht="12" customHeight="1">
      <c r="A5" s="764"/>
      <c r="B5" s="892"/>
      <c r="C5" s="764"/>
      <c r="D5" s="764"/>
      <c r="E5" s="764" t="s">
        <v>58</v>
      </c>
      <c r="F5" s="764" t="s">
        <v>342</v>
      </c>
      <c r="G5" s="764" t="s">
        <v>59</v>
      </c>
      <c r="H5" s="764"/>
      <c r="I5" s="764" t="s">
        <v>60</v>
      </c>
      <c r="J5" s="764"/>
      <c r="K5" s="764" t="s">
        <v>61</v>
      </c>
      <c r="L5" s="764"/>
      <c r="M5" s="764" t="s">
        <v>62</v>
      </c>
      <c r="N5" s="764"/>
      <c r="O5" s="758"/>
      <c r="P5" s="894"/>
      <c r="Q5" s="897"/>
      <c r="R5" s="899"/>
      <c r="S5" s="758"/>
    </row>
    <row r="6" spans="1:19" s="118" customFormat="1" ht="21.75" customHeight="1">
      <c r="A6" s="764"/>
      <c r="B6" s="892"/>
      <c r="C6" s="764"/>
      <c r="D6" s="764"/>
      <c r="E6" s="764"/>
      <c r="F6" s="764"/>
      <c r="G6" s="764" t="s">
        <v>58</v>
      </c>
      <c r="H6" s="764" t="s">
        <v>342</v>
      </c>
      <c r="I6" s="764" t="s">
        <v>58</v>
      </c>
      <c r="J6" s="764" t="s">
        <v>342</v>
      </c>
      <c r="K6" s="764" t="s">
        <v>58</v>
      </c>
      <c r="L6" s="764" t="s">
        <v>342</v>
      </c>
      <c r="M6" s="764" t="s">
        <v>58</v>
      </c>
      <c r="N6" s="764" t="s">
        <v>342</v>
      </c>
      <c r="O6" s="758"/>
      <c r="P6" s="894"/>
      <c r="Q6" s="756"/>
      <c r="R6" s="900"/>
      <c r="S6" s="758"/>
    </row>
    <row r="7" spans="1:19" s="118" customFormat="1" ht="12.75" customHeight="1" hidden="1">
      <c r="A7" s="764"/>
      <c r="B7" s="892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89"/>
      <c r="P7" s="336"/>
      <c r="Q7" s="89"/>
      <c r="R7" s="89"/>
      <c r="S7" s="89"/>
    </row>
    <row r="8" spans="1:19" s="120" customFormat="1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  <c r="N8" s="10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</row>
    <row r="9" spans="1:19" s="54" customFormat="1" ht="12.75">
      <c r="A9" s="883" t="s">
        <v>612</v>
      </c>
      <c r="B9" s="884"/>
      <c r="C9" s="884"/>
      <c r="D9" s="884"/>
      <c r="E9" s="884"/>
      <c r="F9" s="884"/>
      <c r="G9" s="884"/>
      <c r="H9" s="884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5"/>
    </row>
    <row r="10" spans="1:19" s="54" customFormat="1" ht="12.75">
      <c r="A10" s="570" t="s">
        <v>790</v>
      </c>
      <c r="B10" s="571" t="s">
        <v>587</v>
      </c>
      <c r="C10" s="570"/>
      <c r="D10" s="572"/>
      <c r="E10" s="577">
        <f>E11+E12+E13</f>
        <v>0.67</v>
      </c>
      <c r="F10" s="577">
        <f>F11+F12+F13</f>
        <v>392.83000000000004</v>
      </c>
      <c r="G10" s="570"/>
      <c r="H10" s="570"/>
      <c r="I10" s="572"/>
      <c r="J10" s="572"/>
      <c r="K10" s="573"/>
      <c r="L10" s="573"/>
      <c r="M10" s="573"/>
      <c r="N10" s="573"/>
      <c r="O10" s="574"/>
      <c r="P10" s="575"/>
      <c r="Q10" s="576"/>
      <c r="R10" s="576"/>
      <c r="S10" s="575"/>
    </row>
    <row r="11" spans="1:19" s="54" customFormat="1" ht="51">
      <c r="A11" s="57" t="s">
        <v>815</v>
      </c>
      <c r="B11" s="421" t="s">
        <v>806</v>
      </c>
      <c r="C11" s="528" t="s">
        <v>68</v>
      </c>
      <c r="D11" s="530">
        <f>F11/E11</f>
        <v>798.7894736842105</v>
      </c>
      <c r="E11" s="530">
        <v>0.19</v>
      </c>
      <c r="F11" s="530">
        <f>J11</f>
        <v>151.77</v>
      </c>
      <c r="G11" s="528"/>
      <c r="H11" s="528"/>
      <c r="I11" s="529">
        <v>0.19</v>
      </c>
      <c r="J11" s="530">
        <f>150.27+1.5</f>
        <v>151.77</v>
      </c>
      <c r="K11" s="529"/>
      <c r="L11" s="530"/>
      <c r="M11" s="529"/>
      <c r="N11" s="529"/>
      <c r="O11" s="535" t="s">
        <v>820</v>
      </c>
      <c r="P11" s="85"/>
      <c r="Q11" s="534" t="s">
        <v>824</v>
      </c>
      <c r="R11" s="534" t="s">
        <v>789</v>
      </c>
      <c r="S11" s="85"/>
    </row>
    <row r="12" spans="1:19" s="54" customFormat="1" ht="89.25">
      <c r="A12" s="57" t="s">
        <v>816</v>
      </c>
      <c r="B12" s="421" t="s">
        <v>807</v>
      </c>
      <c r="C12" s="528" t="s">
        <v>68</v>
      </c>
      <c r="D12" s="530">
        <f>F12/E12</f>
        <v>681.952380952381</v>
      </c>
      <c r="E12" s="530">
        <v>0.21</v>
      </c>
      <c r="F12" s="530">
        <v>143.21</v>
      </c>
      <c r="G12" s="528"/>
      <c r="H12" s="528"/>
      <c r="I12" s="530"/>
      <c r="J12" s="528"/>
      <c r="K12" s="529">
        <v>0.21</v>
      </c>
      <c r="L12" s="530">
        <f>F12</f>
        <v>143.21</v>
      </c>
      <c r="M12" s="529"/>
      <c r="N12" s="529"/>
      <c r="O12" s="535" t="s">
        <v>826</v>
      </c>
      <c r="P12" s="85"/>
      <c r="Q12" s="534" t="s">
        <v>822</v>
      </c>
      <c r="R12" s="534" t="s">
        <v>789</v>
      </c>
      <c r="S12" s="85"/>
    </row>
    <row r="13" spans="1:19" s="54" customFormat="1" ht="76.5">
      <c r="A13" s="530" t="s">
        <v>821</v>
      </c>
      <c r="B13" s="421" t="s">
        <v>817</v>
      </c>
      <c r="C13" s="528" t="s">
        <v>68</v>
      </c>
      <c r="D13" s="530">
        <f>F13/E13</f>
        <v>362.4074074074074</v>
      </c>
      <c r="E13" s="530">
        <v>0.27</v>
      </c>
      <c r="F13" s="530">
        <v>97.85</v>
      </c>
      <c r="G13" s="530">
        <v>0.27</v>
      </c>
      <c r="H13" s="530">
        <v>97.85</v>
      </c>
      <c r="I13" s="530"/>
      <c r="J13" s="530"/>
      <c r="K13" s="530"/>
      <c r="L13" s="530"/>
      <c r="M13" s="529"/>
      <c r="N13" s="529"/>
      <c r="O13" s="535" t="s">
        <v>827</v>
      </c>
      <c r="P13" s="85"/>
      <c r="Q13" s="534" t="s">
        <v>823</v>
      </c>
      <c r="R13" s="534" t="s">
        <v>789</v>
      </c>
      <c r="S13" s="85"/>
    </row>
    <row r="14" spans="1:19" s="54" customFormat="1" ht="12.75">
      <c r="A14" s="889" t="s">
        <v>596</v>
      </c>
      <c r="B14" s="890"/>
      <c r="C14" s="890"/>
      <c r="D14" s="890"/>
      <c r="E14" s="891"/>
      <c r="F14" s="537">
        <f>F11+F12+F13</f>
        <v>392.83000000000004</v>
      </c>
      <c r="G14" s="87"/>
      <c r="H14" s="425">
        <f>H11+H12+H13</f>
        <v>97.85</v>
      </c>
      <c r="I14" s="87"/>
      <c r="J14" s="425">
        <f>J11+J12+J13</f>
        <v>151.77</v>
      </c>
      <c r="K14" s="430"/>
      <c r="L14" s="425">
        <f>L11+L12+L13</f>
        <v>143.21</v>
      </c>
      <c r="M14" s="430"/>
      <c r="N14" s="425"/>
      <c r="O14" s="88"/>
      <c r="P14" s="88"/>
      <c r="Q14" s="88"/>
      <c r="R14" s="88"/>
      <c r="S14" s="88"/>
    </row>
    <row r="15" spans="1:19" s="54" customFormat="1" ht="12.75">
      <c r="A15" s="883" t="s">
        <v>605</v>
      </c>
      <c r="B15" s="884"/>
      <c r="C15" s="884"/>
      <c r="D15" s="884"/>
      <c r="E15" s="884"/>
      <c r="F15" s="884"/>
      <c r="G15" s="884"/>
      <c r="H15" s="884"/>
      <c r="I15" s="884"/>
      <c r="J15" s="884"/>
      <c r="K15" s="884"/>
      <c r="L15" s="884"/>
      <c r="M15" s="884"/>
      <c r="N15" s="884"/>
      <c r="O15" s="884"/>
      <c r="P15" s="884"/>
      <c r="Q15" s="884"/>
      <c r="R15" s="884"/>
      <c r="S15" s="885"/>
    </row>
    <row r="16" spans="1:19" s="56" customFormat="1" ht="45">
      <c r="A16" s="528">
        <v>1</v>
      </c>
      <c r="B16" s="421" t="s">
        <v>723</v>
      </c>
      <c r="C16" s="528" t="s">
        <v>88</v>
      </c>
      <c r="D16" s="528">
        <v>0.15</v>
      </c>
      <c r="E16" s="528">
        <f>G16+I16+K16+M16</f>
        <v>101</v>
      </c>
      <c r="F16" s="530">
        <f>H16+J16+L16+N16</f>
        <v>15.149999999999999</v>
      </c>
      <c r="G16" s="528"/>
      <c r="H16" s="530"/>
      <c r="I16" s="528"/>
      <c r="J16" s="530"/>
      <c r="K16" s="528"/>
      <c r="L16" s="530"/>
      <c r="M16" s="528">
        <v>101</v>
      </c>
      <c r="N16" s="530">
        <f>M16*D16</f>
        <v>15.149999999999999</v>
      </c>
      <c r="O16" s="535" t="s">
        <v>828</v>
      </c>
      <c r="P16" s="528"/>
      <c r="Q16" s="534" t="s">
        <v>825</v>
      </c>
      <c r="R16" s="534"/>
      <c r="S16" s="85"/>
    </row>
    <row r="17" spans="1:19" s="54" customFormat="1" ht="12.75">
      <c r="A17" s="66" t="s">
        <v>291</v>
      </c>
      <c r="B17" s="67"/>
      <c r="C17" s="57"/>
      <c r="D17" s="58"/>
      <c r="E17" s="68"/>
      <c r="F17" s="539"/>
      <c r="G17" s="70"/>
      <c r="H17" s="70"/>
      <c r="I17" s="70"/>
      <c r="J17" s="70"/>
      <c r="K17" s="70"/>
      <c r="L17" s="70"/>
      <c r="M17" s="70"/>
      <c r="N17" s="70"/>
      <c r="O17" s="59"/>
      <c r="P17" s="59"/>
      <c r="Q17" s="59"/>
      <c r="R17" s="59"/>
      <c r="S17" s="59"/>
    </row>
    <row r="18" spans="1:19" s="56" customFormat="1" ht="12.75">
      <c r="A18" s="886" t="s">
        <v>595</v>
      </c>
      <c r="B18" s="887"/>
      <c r="C18" s="887"/>
      <c r="D18" s="887"/>
      <c r="E18" s="888"/>
      <c r="F18" s="540">
        <f>F16</f>
        <v>15.149999999999999</v>
      </c>
      <c r="G18" s="567"/>
      <c r="H18" s="540"/>
      <c r="I18" s="540"/>
      <c r="J18" s="540"/>
      <c r="K18" s="540"/>
      <c r="L18" s="540"/>
      <c r="M18" s="540"/>
      <c r="N18" s="540">
        <f>N16</f>
        <v>15.149999999999999</v>
      </c>
      <c r="O18" s="88"/>
      <c r="P18" s="88"/>
      <c r="Q18" s="88"/>
      <c r="R18" s="88"/>
      <c r="S18" s="88"/>
    </row>
    <row r="19" spans="1:19" s="54" customFormat="1" ht="12.75">
      <c r="A19" s="883" t="s">
        <v>327</v>
      </c>
      <c r="B19" s="884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5"/>
    </row>
    <row r="20" spans="1:19" s="55" customFormat="1" ht="7.5" customHeight="1">
      <c r="A20" s="79"/>
      <c r="B20" s="75"/>
      <c r="C20" s="61"/>
      <c r="D20" s="62"/>
      <c r="E20" s="76"/>
      <c r="F20" s="77"/>
      <c r="G20" s="78"/>
      <c r="H20" s="78"/>
      <c r="I20" s="78"/>
      <c r="J20" s="78"/>
      <c r="K20" s="78"/>
      <c r="L20" s="78"/>
      <c r="M20" s="78"/>
      <c r="N20" s="78"/>
      <c r="O20" s="63"/>
      <c r="P20" s="63"/>
      <c r="Q20" s="63"/>
      <c r="R20" s="63"/>
      <c r="S20" s="63"/>
    </row>
    <row r="21" spans="1:19" s="55" customFormat="1" ht="9.75" customHeight="1">
      <c r="A21" s="66" t="s">
        <v>291</v>
      </c>
      <c r="B21" s="75"/>
      <c r="C21" s="61"/>
      <c r="D21" s="62"/>
      <c r="E21" s="76"/>
      <c r="F21" s="77"/>
      <c r="G21" s="78"/>
      <c r="H21" s="78"/>
      <c r="I21" s="78"/>
      <c r="J21" s="78"/>
      <c r="K21" s="78"/>
      <c r="L21" s="78"/>
      <c r="M21" s="78"/>
      <c r="N21" s="78"/>
      <c r="O21" s="63"/>
      <c r="P21" s="63"/>
      <c r="Q21" s="63"/>
      <c r="R21" s="63"/>
      <c r="S21" s="63"/>
    </row>
    <row r="22" spans="1:19" s="54" customFormat="1" ht="6.75" customHeight="1">
      <c r="A22" s="80"/>
      <c r="B22" s="72"/>
      <c r="C22" s="57"/>
      <c r="D22" s="58"/>
      <c r="E22" s="73"/>
      <c r="F22" s="71"/>
      <c r="G22" s="70"/>
      <c r="H22" s="70"/>
      <c r="I22" s="70"/>
      <c r="J22" s="70"/>
      <c r="K22" s="70"/>
      <c r="L22" s="70"/>
      <c r="M22" s="70"/>
      <c r="N22" s="70"/>
      <c r="O22" s="59"/>
      <c r="P22" s="59"/>
      <c r="Q22" s="59"/>
      <c r="R22" s="59"/>
      <c r="S22" s="59"/>
    </row>
    <row r="23" spans="1:19" s="54" customFormat="1" ht="12.75">
      <c r="A23" s="889" t="s">
        <v>597</v>
      </c>
      <c r="B23" s="890"/>
      <c r="C23" s="890"/>
      <c r="D23" s="890"/>
      <c r="E23" s="891"/>
      <c r="F23" s="86"/>
      <c r="G23" s="87"/>
      <c r="H23" s="87"/>
      <c r="I23" s="87"/>
      <c r="J23" s="87"/>
      <c r="K23" s="87"/>
      <c r="L23" s="87"/>
      <c r="M23" s="87"/>
      <c r="N23" s="87"/>
      <c r="O23" s="88"/>
      <c r="P23" s="88"/>
      <c r="Q23" s="88"/>
      <c r="R23" s="88"/>
      <c r="S23" s="88"/>
    </row>
    <row r="24" spans="1:19" s="54" customFormat="1" ht="12.75">
      <c r="A24" s="883" t="s">
        <v>604</v>
      </c>
      <c r="B24" s="884"/>
      <c r="C24" s="884"/>
      <c r="D24" s="884"/>
      <c r="E24" s="884"/>
      <c r="F24" s="884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5"/>
    </row>
    <row r="25" spans="1:19" s="54" customFormat="1" ht="9" customHeight="1">
      <c r="A25" s="81"/>
      <c r="B25" s="82"/>
      <c r="C25" s="64"/>
      <c r="D25" s="65"/>
      <c r="E25" s="83"/>
      <c r="F25" s="84"/>
      <c r="G25" s="70"/>
      <c r="H25" s="70"/>
      <c r="I25" s="70"/>
      <c r="J25" s="70"/>
      <c r="K25" s="70"/>
      <c r="L25" s="70"/>
      <c r="M25" s="70"/>
      <c r="N25" s="70"/>
      <c r="O25" s="59"/>
      <c r="P25" s="59"/>
      <c r="Q25" s="59"/>
      <c r="R25" s="59"/>
      <c r="S25" s="59"/>
    </row>
    <row r="26" spans="1:19" s="54" customFormat="1" ht="6.75" customHeight="1">
      <c r="A26" s="66" t="s">
        <v>291</v>
      </c>
      <c r="B26" s="82"/>
      <c r="C26" s="64"/>
      <c r="D26" s="65"/>
      <c r="E26" s="83"/>
      <c r="F26" s="84"/>
      <c r="G26" s="70"/>
      <c r="H26" s="70"/>
      <c r="I26" s="70"/>
      <c r="J26" s="70"/>
      <c r="K26" s="70"/>
      <c r="L26" s="70"/>
      <c r="M26" s="70"/>
      <c r="N26" s="70"/>
      <c r="O26" s="59"/>
      <c r="P26" s="59"/>
      <c r="Q26" s="59"/>
      <c r="R26" s="59"/>
      <c r="S26" s="59"/>
    </row>
    <row r="27" spans="1:19" s="54" customFormat="1" ht="9" customHeight="1">
      <c r="A27" s="81"/>
      <c r="B27" s="82"/>
      <c r="C27" s="64"/>
      <c r="D27" s="65"/>
      <c r="E27" s="83"/>
      <c r="F27" s="84"/>
      <c r="G27" s="70"/>
      <c r="H27" s="70"/>
      <c r="I27" s="70"/>
      <c r="J27" s="70"/>
      <c r="K27" s="70"/>
      <c r="L27" s="70"/>
      <c r="M27" s="70"/>
      <c r="N27" s="70"/>
      <c r="O27" s="59"/>
      <c r="P27" s="59"/>
      <c r="Q27" s="59"/>
      <c r="R27" s="59"/>
      <c r="S27" s="59"/>
    </row>
    <row r="28" spans="1:19" s="54" customFormat="1" ht="12.75">
      <c r="A28" s="882" t="s">
        <v>598</v>
      </c>
      <c r="B28" s="882"/>
      <c r="C28" s="882"/>
      <c r="D28" s="882"/>
      <c r="E28" s="882"/>
      <c r="F28" s="86"/>
      <c r="G28" s="87"/>
      <c r="H28" s="87"/>
      <c r="I28" s="87"/>
      <c r="J28" s="87"/>
      <c r="K28" s="87"/>
      <c r="L28" s="87"/>
      <c r="M28" s="87"/>
      <c r="N28" s="87"/>
      <c r="O28" s="88"/>
      <c r="P28" s="88"/>
      <c r="Q28" s="88"/>
      <c r="R28" s="88"/>
      <c r="S28" s="88"/>
    </row>
    <row r="29" spans="1:19" s="54" customFormat="1" ht="12.75">
      <c r="A29" s="883" t="s">
        <v>328</v>
      </c>
      <c r="B29" s="884"/>
      <c r="C29" s="884"/>
      <c r="D29" s="884"/>
      <c r="E29" s="884"/>
      <c r="F29" s="884"/>
      <c r="G29" s="884"/>
      <c r="H29" s="884"/>
      <c r="I29" s="884"/>
      <c r="J29" s="884"/>
      <c r="K29" s="884"/>
      <c r="L29" s="884"/>
      <c r="M29" s="884"/>
      <c r="N29" s="884"/>
      <c r="O29" s="884"/>
      <c r="P29" s="884"/>
      <c r="Q29" s="884"/>
      <c r="R29" s="884"/>
      <c r="S29" s="885"/>
    </row>
    <row r="30" spans="1:19" s="54" customFormat="1" ht="8.25" customHeight="1">
      <c r="A30" s="81"/>
      <c r="B30" s="82"/>
      <c r="C30" s="64"/>
      <c r="D30" s="65"/>
      <c r="E30" s="83"/>
      <c r="F30" s="84"/>
      <c r="G30" s="70"/>
      <c r="H30" s="70"/>
      <c r="I30" s="70"/>
      <c r="J30" s="70"/>
      <c r="K30" s="70"/>
      <c r="L30" s="70"/>
      <c r="M30" s="70"/>
      <c r="N30" s="70"/>
      <c r="O30" s="59"/>
      <c r="P30" s="59"/>
      <c r="Q30" s="59"/>
      <c r="R30" s="59"/>
      <c r="S30" s="59"/>
    </row>
    <row r="31" spans="1:19" s="54" customFormat="1" ht="8.25" customHeight="1">
      <c r="A31" s="66" t="s">
        <v>291</v>
      </c>
      <c r="B31" s="82"/>
      <c r="C31" s="64"/>
      <c r="D31" s="65"/>
      <c r="E31" s="83"/>
      <c r="F31" s="84"/>
      <c r="G31" s="70"/>
      <c r="H31" s="70"/>
      <c r="I31" s="70"/>
      <c r="J31" s="70"/>
      <c r="K31" s="70"/>
      <c r="L31" s="70"/>
      <c r="M31" s="70"/>
      <c r="N31" s="70"/>
      <c r="O31" s="59"/>
      <c r="P31" s="59"/>
      <c r="Q31" s="59"/>
      <c r="R31" s="59"/>
      <c r="S31" s="59"/>
    </row>
    <row r="32" spans="1:19" s="54" customFormat="1" ht="9" customHeight="1">
      <c r="A32" s="81"/>
      <c r="B32" s="82"/>
      <c r="C32" s="64"/>
      <c r="D32" s="65"/>
      <c r="E32" s="83"/>
      <c r="F32" s="84"/>
      <c r="G32" s="70"/>
      <c r="H32" s="70"/>
      <c r="I32" s="70"/>
      <c r="J32" s="70"/>
      <c r="K32" s="70"/>
      <c r="L32" s="70"/>
      <c r="M32" s="70"/>
      <c r="N32" s="70"/>
      <c r="O32" s="59"/>
      <c r="P32" s="59"/>
      <c r="Q32" s="59"/>
      <c r="R32" s="59"/>
      <c r="S32" s="59"/>
    </row>
    <row r="33" spans="1:19" s="54" customFormat="1" ht="12.75">
      <c r="A33" s="882" t="s">
        <v>599</v>
      </c>
      <c r="B33" s="882"/>
      <c r="C33" s="882"/>
      <c r="D33" s="882"/>
      <c r="E33" s="882"/>
      <c r="F33" s="86"/>
      <c r="G33" s="87"/>
      <c r="H33" s="87"/>
      <c r="I33" s="87"/>
      <c r="J33" s="87"/>
      <c r="K33" s="87"/>
      <c r="L33" s="87"/>
      <c r="M33" s="87"/>
      <c r="N33" s="87"/>
      <c r="O33" s="88"/>
      <c r="P33" s="88"/>
      <c r="Q33" s="88"/>
      <c r="R33" s="88"/>
      <c r="S33" s="88"/>
    </row>
    <row r="34" spans="1:19" s="54" customFormat="1" ht="15" customHeight="1">
      <c r="A34" s="883" t="s">
        <v>603</v>
      </c>
      <c r="B34" s="884"/>
      <c r="C34" s="884"/>
      <c r="D34" s="884"/>
      <c r="E34" s="884"/>
      <c r="F34" s="884"/>
      <c r="G34" s="884"/>
      <c r="H34" s="884"/>
      <c r="I34" s="884"/>
      <c r="J34" s="884"/>
      <c r="K34" s="884"/>
      <c r="L34" s="884"/>
      <c r="M34" s="884"/>
      <c r="N34" s="884"/>
      <c r="O34" s="884"/>
      <c r="P34" s="884"/>
      <c r="Q34" s="884"/>
      <c r="R34" s="884"/>
      <c r="S34" s="885"/>
    </row>
    <row r="35" spans="1:19" s="56" customFormat="1" ht="9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</row>
    <row r="36" spans="1:19" s="56" customFormat="1" ht="7.5" customHeight="1">
      <c r="A36" s="66" t="s">
        <v>291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</row>
    <row r="37" spans="1:19" s="56" customFormat="1" ht="8.2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s="54" customFormat="1" ht="10.5" customHeight="1">
      <c r="A38" s="882" t="s">
        <v>600</v>
      </c>
      <c r="B38" s="882"/>
      <c r="C38" s="882"/>
      <c r="D38" s="882"/>
      <c r="E38" s="882"/>
      <c r="F38" s="86"/>
      <c r="G38" s="87"/>
      <c r="H38" s="87"/>
      <c r="I38" s="87"/>
      <c r="J38" s="87"/>
      <c r="K38" s="87"/>
      <c r="L38" s="87"/>
      <c r="M38" s="87"/>
      <c r="N38" s="87"/>
      <c r="O38" s="88"/>
      <c r="P38" s="88"/>
      <c r="Q38" s="88"/>
      <c r="R38" s="88"/>
      <c r="S38" s="88"/>
    </row>
    <row r="39" spans="1:19" s="54" customFormat="1" ht="9.75" customHeight="1">
      <c r="A39" s="883" t="s">
        <v>329</v>
      </c>
      <c r="B39" s="884"/>
      <c r="C39" s="884"/>
      <c r="D39" s="884"/>
      <c r="E39" s="884"/>
      <c r="F39" s="884"/>
      <c r="G39" s="884"/>
      <c r="H39" s="884"/>
      <c r="I39" s="884"/>
      <c r="J39" s="884"/>
      <c r="K39" s="884"/>
      <c r="L39" s="884"/>
      <c r="M39" s="884"/>
      <c r="N39" s="884"/>
      <c r="O39" s="884"/>
      <c r="P39" s="884"/>
      <c r="Q39" s="884"/>
      <c r="R39" s="884"/>
      <c r="S39" s="885"/>
    </row>
    <row r="40" spans="1:19" s="55" customFormat="1" ht="9" customHeight="1">
      <c r="A40" s="74"/>
      <c r="B40" s="75"/>
      <c r="C40" s="61"/>
      <c r="D40" s="62"/>
      <c r="E40" s="76"/>
      <c r="F40" s="77"/>
      <c r="G40" s="78"/>
      <c r="H40" s="78"/>
      <c r="I40" s="78"/>
      <c r="J40" s="78"/>
      <c r="K40" s="78"/>
      <c r="L40" s="78"/>
      <c r="M40" s="78"/>
      <c r="N40" s="78"/>
      <c r="O40" s="63"/>
      <c r="P40" s="63"/>
      <c r="Q40" s="63"/>
      <c r="R40" s="63"/>
      <c r="S40" s="63"/>
    </row>
    <row r="41" spans="1:19" s="55" customFormat="1" ht="7.5" customHeight="1">
      <c r="A41" s="66" t="s">
        <v>291</v>
      </c>
      <c r="B41" s="75"/>
      <c r="C41" s="61"/>
      <c r="D41" s="62"/>
      <c r="E41" s="76"/>
      <c r="F41" s="77"/>
      <c r="G41" s="78"/>
      <c r="H41" s="78"/>
      <c r="I41" s="78"/>
      <c r="J41" s="78"/>
      <c r="K41" s="78"/>
      <c r="L41" s="78"/>
      <c r="M41" s="78"/>
      <c r="N41" s="78"/>
      <c r="O41" s="63"/>
      <c r="P41" s="63"/>
      <c r="Q41" s="63"/>
      <c r="R41" s="63"/>
      <c r="S41" s="63"/>
    </row>
    <row r="42" spans="1:19" s="55" customFormat="1" ht="7.5" customHeight="1">
      <c r="A42" s="74"/>
      <c r="B42" s="75"/>
      <c r="C42" s="61"/>
      <c r="D42" s="62"/>
      <c r="E42" s="76"/>
      <c r="F42" s="77"/>
      <c r="G42" s="78"/>
      <c r="H42" s="78"/>
      <c r="I42" s="78"/>
      <c r="J42" s="78"/>
      <c r="K42" s="78"/>
      <c r="L42" s="78"/>
      <c r="M42" s="78"/>
      <c r="N42" s="78"/>
      <c r="O42" s="63"/>
      <c r="P42" s="63"/>
      <c r="Q42" s="63"/>
      <c r="R42" s="63"/>
      <c r="S42" s="63"/>
    </row>
    <row r="43" spans="1:19" s="54" customFormat="1" ht="12.75">
      <c r="A43" s="882" t="s">
        <v>601</v>
      </c>
      <c r="B43" s="882"/>
      <c r="C43" s="882"/>
      <c r="D43" s="882"/>
      <c r="E43" s="882"/>
      <c r="F43" s="86"/>
      <c r="G43" s="87"/>
      <c r="H43" s="87"/>
      <c r="I43" s="87"/>
      <c r="J43" s="87"/>
      <c r="K43" s="87"/>
      <c r="L43" s="87"/>
      <c r="M43" s="87"/>
      <c r="N43" s="87"/>
      <c r="O43" s="88"/>
      <c r="P43" s="88"/>
      <c r="Q43" s="88"/>
      <c r="R43" s="88"/>
      <c r="S43" s="88"/>
    </row>
    <row r="44" spans="1:19" s="54" customFormat="1" ht="12.75">
      <c r="A44" s="882" t="s">
        <v>602</v>
      </c>
      <c r="B44" s="882"/>
      <c r="C44" s="882"/>
      <c r="D44" s="882"/>
      <c r="E44" s="882"/>
      <c r="F44" s="537">
        <f>F14+F18</f>
        <v>407.98</v>
      </c>
      <c r="G44" s="425"/>
      <c r="H44" s="425">
        <f>H14+H18</f>
        <v>97.85</v>
      </c>
      <c r="I44" s="425"/>
      <c r="J44" s="425">
        <f>J14+J18</f>
        <v>151.77</v>
      </c>
      <c r="K44" s="425"/>
      <c r="L44" s="425">
        <f>L14+L18</f>
        <v>143.21</v>
      </c>
      <c r="M44" s="425"/>
      <c r="N44" s="425">
        <f>N14+N18</f>
        <v>15.149999999999999</v>
      </c>
      <c r="O44" s="425"/>
      <c r="P44" s="425"/>
      <c r="Q44" s="88"/>
      <c r="R44" s="88"/>
      <c r="S44" s="88"/>
    </row>
    <row r="45" s="54" customFormat="1" ht="8.25" customHeight="1"/>
    <row r="46" spans="1:20" ht="12.75">
      <c r="A46" s="896" t="s">
        <v>620</v>
      </c>
      <c r="B46" s="896"/>
      <c r="C46" s="896"/>
      <c r="D46" s="896"/>
      <c r="E46" s="896"/>
      <c r="F46" s="896"/>
      <c r="G46" s="896"/>
      <c r="H46" s="896"/>
      <c r="I46" s="896"/>
      <c r="J46" s="896"/>
      <c r="K46" s="896"/>
      <c r="L46" s="896"/>
      <c r="M46" s="896"/>
      <c r="N46" s="896"/>
      <c r="O46" s="896"/>
      <c r="P46" s="896"/>
      <c r="Q46" s="896"/>
      <c r="R46" s="896"/>
      <c r="S46" s="896"/>
      <c r="T46" s="896"/>
    </row>
    <row r="47" ht="7.5" customHeight="1"/>
    <row r="48" spans="2:12" ht="15.75">
      <c r="B48" s="108" t="s">
        <v>503</v>
      </c>
      <c r="F48" s="536"/>
      <c r="J48" s="109"/>
      <c r="K48" s="109" t="s">
        <v>661</v>
      </c>
      <c r="L48" s="109"/>
    </row>
    <row r="49" spans="2:12" ht="15.75">
      <c r="B49" s="110" t="s">
        <v>504</v>
      </c>
      <c r="J49" s="109"/>
      <c r="K49" s="109" t="s">
        <v>505</v>
      </c>
      <c r="L49" s="109"/>
    </row>
    <row r="50" ht="15.75">
      <c r="B50" s="110"/>
    </row>
    <row r="51" ht="15.75">
      <c r="B51" s="111" t="s">
        <v>799</v>
      </c>
    </row>
    <row r="52" spans="2:20" ht="15.75">
      <c r="B52" s="112" t="s">
        <v>506</v>
      </c>
      <c r="T52" s="222">
        <v>36</v>
      </c>
    </row>
  </sheetData>
  <sheetProtection insertRows="0" deleteRows="0"/>
  <mergeCells count="43">
    <mergeCell ref="A1:S1"/>
    <mergeCell ref="A46:T46"/>
    <mergeCell ref="Q4:Q6"/>
    <mergeCell ref="R4:R6"/>
    <mergeCell ref="L6:L7"/>
    <mergeCell ref="A4:A7"/>
    <mergeCell ref="M6:M7"/>
    <mergeCell ref="N6:N7"/>
    <mergeCell ref="J6:J7"/>
    <mergeCell ref="H6:H7"/>
    <mergeCell ref="A3:S3"/>
    <mergeCell ref="O4:O6"/>
    <mergeCell ref="S4:S6"/>
    <mergeCell ref="E4:F4"/>
    <mergeCell ref="G4:N4"/>
    <mergeCell ref="E5:E7"/>
    <mergeCell ref="F5:F7"/>
    <mergeCell ref="I5:J5"/>
    <mergeCell ref="K6:K7"/>
    <mergeCell ref="P4:P6"/>
    <mergeCell ref="A19:S19"/>
    <mergeCell ref="A24:S24"/>
    <mergeCell ref="B4:B7"/>
    <mergeCell ref="C4:C7"/>
    <mergeCell ref="D4:D7"/>
    <mergeCell ref="I6:I7"/>
    <mergeCell ref="A9:S9"/>
    <mergeCell ref="A29:S29"/>
    <mergeCell ref="A28:E28"/>
    <mergeCell ref="M5:N5"/>
    <mergeCell ref="A15:S15"/>
    <mergeCell ref="A18:E18"/>
    <mergeCell ref="A23:E23"/>
    <mergeCell ref="A14:E14"/>
    <mergeCell ref="K5:L5"/>
    <mergeCell ref="G6:G7"/>
    <mergeCell ref="G5:H5"/>
    <mergeCell ref="A44:E44"/>
    <mergeCell ref="A38:E38"/>
    <mergeCell ref="A33:E33"/>
    <mergeCell ref="A34:S34"/>
    <mergeCell ref="A39:S39"/>
    <mergeCell ref="A43:E43"/>
  </mergeCells>
  <printOptions horizontalCentered="1" verticalCentered="1"/>
  <pageMargins left="0.35433070866141736" right="0.2755905511811024" top="0.24" bottom="0.31496062992125984" header="0.15748031496062992" footer="0.1968503937007874"/>
  <pageSetup horizontalDpi="600" verticalDpi="600" orientation="landscape" paperSize="9" scale="5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L43"/>
  <sheetViews>
    <sheetView workbookViewId="0" topLeftCell="A1">
      <selection activeCell="N47" sqref="N47"/>
    </sheetView>
  </sheetViews>
  <sheetFormatPr defaultColWidth="9.00390625" defaultRowHeight="12.75"/>
  <cols>
    <col min="1" max="1" width="4.25390625" style="54" customWidth="1"/>
    <col min="2" max="2" width="19.625" style="54" customWidth="1"/>
    <col min="3" max="3" width="11.125" style="54" customWidth="1"/>
    <col min="4" max="4" width="16.25390625" style="54" customWidth="1"/>
    <col min="5" max="5" width="10.75390625" style="54" customWidth="1"/>
    <col min="6" max="6" width="11.375" style="54" customWidth="1"/>
    <col min="7" max="7" width="13.875" style="54" customWidth="1"/>
    <col min="8" max="8" width="14.00390625" style="54" customWidth="1"/>
    <col min="9" max="9" width="13.75390625" style="54" customWidth="1"/>
    <col min="10" max="10" width="14.875" style="54" customWidth="1"/>
    <col min="11" max="11" width="10.875" style="54" customWidth="1"/>
    <col min="12" max="16384" width="9.125" style="54" customWidth="1"/>
  </cols>
  <sheetData>
    <row r="1" spans="1:11" s="118" customFormat="1" ht="22.5" customHeight="1">
      <c r="A1" s="650" t="s">
        <v>448</v>
      </c>
      <c r="B1" s="651"/>
      <c r="C1" s="651"/>
      <c r="D1" s="651"/>
      <c r="E1" s="651"/>
      <c r="F1" s="651"/>
      <c r="G1" s="651"/>
      <c r="H1" s="651"/>
      <c r="I1" s="651"/>
      <c r="J1" s="651"/>
      <c r="K1" s="652"/>
    </row>
    <row r="2" spans="1:11" s="118" customFormat="1" ht="15" customHeight="1">
      <c r="A2" s="764" t="s">
        <v>0</v>
      </c>
      <c r="B2" s="764" t="s">
        <v>63</v>
      </c>
      <c r="C2" s="764" t="s">
        <v>64</v>
      </c>
      <c r="D2" s="764" t="s">
        <v>373</v>
      </c>
      <c r="E2" s="901" t="s">
        <v>508</v>
      </c>
      <c r="F2" s="902"/>
      <c r="G2" s="903"/>
      <c r="H2" s="758" t="s">
        <v>65</v>
      </c>
      <c r="I2" s="755" t="s">
        <v>343</v>
      </c>
      <c r="J2" s="755" t="s">
        <v>621</v>
      </c>
      <c r="K2" s="758" t="s">
        <v>123</v>
      </c>
    </row>
    <row r="3" spans="1:11" s="118" customFormat="1" ht="25.5" customHeight="1">
      <c r="A3" s="764"/>
      <c r="B3" s="764"/>
      <c r="C3" s="764"/>
      <c r="D3" s="764"/>
      <c r="E3" s="764" t="s">
        <v>58</v>
      </c>
      <c r="F3" s="764" t="s">
        <v>342</v>
      </c>
      <c r="G3" s="95" t="s">
        <v>449</v>
      </c>
      <c r="H3" s="758"/>
      <c r="I3" s="897"/>
      <c r="J3" s="897"/>
      <c r="K3" s="758"/>
    </row>
    <row r="4" spans="1:11" s="118" customFormat="1" ht="26.25" customHeight="1">
      <c r="A4" s="764"/>
      <c r="B4" s="764"/>
      <c r="C4" s="764"/>
      <c r="D4" s="764"/>
      <c r="E4" s="764"/>
      <c r="F4" s="764"/>
      <c r="G4" s="95" t="s">
        <v>34</v>
      </c>
      <c r="H4" s="758"/>
      <c r="I4" s="756"/>
      <c r="J4" s="756"/>
      <c r="K4" s="758"/>
    </row>
    <row r="5" spans="1:11" s="118" customFormat="1" ht="12.75" customHeight="1" hidden="1">
      <c r="A5" s="764"/>
      <c r="B5" s="764"/>
      <c r="C5" s="764"/>
      <c r="D5" s="764"/>
      <c r="E5" s="764"/>
      <c r="F5" s="764"/>
      <c r="G5" s="95"/>
      <c r="H5" s="89"/>
      <c r="I5" s="89"/>
      <c r="J5" s="89"/>
      <c r="K5" s="89"/>
    </row>
    <row r="6" spans="1:11" s="120" customFormat="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19">
        <v>8</v>
      </c>
      <c r="I6" s="119">
        <v>9</v>
      </c>
      <c r="J6" s="119">
        <v>10</v>
      </c>
      <c r="K6" s="119">
        <v>11</v>
      </c>
    </row>
    <row r="7" spans="1:11" ht="12.75">
      <c r="A7" s="883" t="s">
        <v>612</v>
      </c>
      <c r="B7" s="884"/>
      <c r="C7" s="884"/>
      <c r="D7" s="884"/>
      <c r="E7" s="884"/>
      <c r="F7" s="884"/>
      <c r="G7" s="884"/>
      <c r="H7" s="884"/>
      <c r="I7" s="884"/>
      <c r="J7" s="884"/>
      <c r="K7" s="885"/>
    </row>
    <row r="8" spans="1:11" ht="12.7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12.75">
      <c r="A9" s="66" t="s">
        <v>291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2.75">
      <c r="A10" s="66"/>
      <c r="B10" s="72"/>
      <c r="C10" s="57"/>
      <c r="D10" s="58"/>
      <c r="E10" s="73"/>
      <c r="F10" s="71"/>
      <c r="G10" s="71"/>
      <c r="H10" s="60"/>
      <c r="I10" s="60"/>
      <c r="J10" s="60"/>
      <c r="K10" s="60"/>
    </row>
    <row r="11" spans="1:11" ht="12.75">
      <c r="A11" s="889" t="s">
        <v>596</v>
      </c>
      <c r="B11" s="890"/>
      <c r="C11" s="890"/>
      <c r="D11" s="890"/>
      <c r="E11" s="891"/>
      <c r="F11" s="86"/>
      <c r="G11" s="86"/>
      <c r="H11" s="88"/>
      <c r="I11" s="88"/>
      <c r="J11" s="88"/>
      <c r="K11" s="88"/>
    </row>
    <row r="12" spans="1:11" ht="12.75">
      <c r="A12" s="883" t="s">
        <v>605</v>
      </c>
      <c r="B12" s="884"/>
      <c r="C12" s="884"/>
      <c r="D12" s="884"/>
      <c r="E12" s="884"/>
      <c r="F12" s="884"/>
      <c r="G12" s="884"/>
      <c r="H12" s="884"/>
      <c r="I12" s="884"/>
      <c r="J12" s="884"/>
      <c r="K12" s="885"/>
    </row>
    <row r="13" spans="1:11" s="56" customFormat="1" ht="12.75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14" spans="1:11" s="56" customFormat="1" ht="12.75">
      <c r="A14" s="66" t="s">
        <v>291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ht="12.75">
      <c r="A15" s="89"/>
      <c r="B15" s="67"/>
      <c r="C15" s="57"/>
      <c r="D15" s="58"/>
      <c r="E15" s="68"/>
      <c r="F15" s="69"/>
      <c r="G15" s="69"/>
      <c r="H15" s="59"/>
      <c r="I15" s="59"/>
      <c r="J15" s="59"/>
      <c r="K15" s="59"/>
    </row>
    <row r="16" spans="1:11" s="56" customFormat="1" ht="12.75">
      <c r="A16" s="886" t="s">
        <v>595</v>
      </c>
      <c r="B16" s="887"/>
      <c r="C16" s="887"/>
      <c r="D16" s="887"/>
      <c r="E16" s="888"/>
      <c r="F16" s="86"/>
      <c r="G16" s="86"/>
      <c r="H16" s="88"/>
      <c r="I16" s="88"/>
      <c r="J16" s="88"/>
      <c r="K16" s="88"/>
    </row>
    <row r="17" spans="1:11" ht="12.75">
      <c r="A17" s="883" t="s">
        <v>327</v>
      </c>
      <c r="B17" s="884"/>
      <c r="C17" s="884"/>
      <c r="D17" s="884"/>
      <c r="E17" s="884"/>
      <c r="F17" s="884"/>
      <c r="G17" s="884"/>
      <c r="H17" s="884"/>
      <c r="I17" s="884"/>
      <c r="J17" s="884"/>
      <c r="K17" s="885"/>
    </row>
    <row r="18" spans="1:11" s="55" customFormat="1" ht="12.75">
      <c r="A18" s="79"/>
      <c r="B18" s="75"/>
      <c r="C18" s="61"/>
      <c r="D18" s="62"/>
      <c r="E18" s="76"/>
      <c r="F18" s="77"/>
      <c r="G18" s="77"/>
      <c r="H18" s="63"/>
      <c r="I18" s="63"/>
      <c r="J18" s="63"/>
      <c r="K18" s="63"/>
    </row>
    <row r="19" spans="1:11" s="55" customFormat="1" ht="12.75">
      <c r="A19" s="66" t="s">
        <v>291</v>
      </c>
      <c r="B19" s="75"/>
      <c r="C19" s="61"/>
      <c r="D19" s="62"/>
      <c r="E19" s="76"/>
      <c r="F19" s="77"/>
      <c r="G19" s="77"/>
      <c r="H19" s="63"/>
      <c r="I19" s="63"/>
      <c r="J19" s="63"/>
      <c r="K19" s="63"/>
    </row>
    <row r="20" spans="1:11" ht="12.75">
      <c r="A20" s="80"/>
      <c r="B20" s="72"/>
      <c r="C20" s="57"/>
      <c r="D20" s="58"/>
      <c r="E20" s="73"/>
      <c r="F20" s="71"/>
      <c r="G20" s="71"/>
      <c r="H20" s="59"/>
      <c r="I20" s="59"/>
      <c r="J20" s="59"/>
      <c r="K20" s="59"/>
    </row>
    <row r="21" spans="1:11" ht="12.75">
      <c r="A21" s="889" t="s">
        <v>597</v>
      </c>
      <c r="B21" s="890"/>
      <c r="C21" s="890"/>
      <c r="D21" s="890"/>
      <c r="E21" s="891"/>
      <c r="F21" s="86"/>
      <c r="G21" s="86"/>
      <c r="H21" s="88"/>
      <c r="I21" s="88"/>
      <c r="J21" s="88"/>
      <c r="K21" s="88"/>
    </row>
    <row r="22" spans="1:11" ht="12.75">
      <c r="A22" s="883" t="s">
        <v>604</v>
      </c>
      <c r="B22" s="884"/>
      <c r="C22" s="884"/>
      <c r="D22" s="884"/>
      <c r="E22" s="884"/>
      <c r="F22" s="884"/>
      <c r="G22" s="884"/>
      <c r="H22" s="884"/>
      <c r="I22" s="884"/>
      <c r="J22" s="884"/>
      <c r="K22" s="885"/>
    </row>
    <row r="23" spans="1:11" ht="12.75">
      <c r="A23" s="81"/>
      <c r="B23" s="82"/>
      <c r="C23" s="64"/>
      <c r="D23" s="65"/>
      <c r="E23" s="83"/>
      <c r="F23" s="84"/>
      <c r="G23" s="84"/>
      <c r="H23" s="59"/>
      <c r="I23" s="59"/>
      <c r="J23" s="59"/>
      <c r="K23" s="59"/>
    </row>
    <row r="24" spans="1:11" ht="12.75">
      <c r="A24" s="66" t="s">
        <v>291</v>
      </c>
      <c r="B24" s="82"/>
      <c r="C24" s="64"/>
      <c r="D24" s="65"/>
      <c r="E24" s="83"/>
      <c r="F24" s="84"/>
      <c r="G24" s="84"/>
      <c r="H24" s="59"/>
      <c r="I24" s="59"/>
      <c r="J24" s="59"/>
      <c r="K24" s="59"/>
    </row>
    <row r="25" spans="1:11" ht="14.25" customHeight="1">
      <c r="A25" s="81"/>
      <c r="B25" s="82"/>
      <c r="C25" s="64"/>
      <c r="D25" s="65"/>
      <c r="E25" s="83"/>
      <c r="F25" s="84"/>
      <c r="G25" s="84"/>
      <c r="H25" s="59"/>
      <c r="I25" s="59"/>
      <c r="J25" s="59"/>
      <c r="K25" s="59"/>
    </row>
    <row r="26" spans="1:11" ht="12.75">
      <c r="A26" s="882" t="s">
        <v>598</v>
      </c>
      <c r="B26" s="882"/>
      <c r="C26" s="882"/>
      <c r="D26" s="882"/>
      <c r="E26" s="882"/>
      <c r="F26" s="86"/>
      <c r="G26" s="86"/>
      <c r="H26" s="88"/>
      <c r="I26" s="88"/>
      <c r="J26" s="88"/>
      <c r="K26" s="88"/>
    </row>
    <row r="27" spans="1:11" ht="12.75">
      <c r="A27" s="883" t="s">
        <v>328</v>
      </c>
      <c r="B27" s="884"/>
      <c r="C27" s="884"/>
      <c r="D27" s="884"/>
      <c r="E27" s="884"/>
      <c r="F27" s="884"/>
      <c r="G27" s="884"/>
      <c r="H27" s="884"/>
      <c r="I27" s="884"/>
      <c r="J27" s="884"/>
      <c r="K27" s="885"/>
    </row>
    <row r="28" spans="1:11" ht="12.75">
      <c r="A28" s="81"/>
      <c r="B28" s="82"/>
      <c r="C28" s="64"/>
      <c r="D28" s="65"/>
      <c r="E28" s="83"/>
      <c r="F28" s="84"/>
      <c r="G28" s="84"/>
      <c r="H28" s="59"/>
      <c r="I28" s="59"/>
      <c r="J28" s="59"/>
      <c r="K28" s="59"/>
    </row>
    <row r="29" spans="1:11" ht="12.75">
      <c r="A29" s="66" t="s">
        <v>291</v>
      </c>
      <c r="B29" s="82"/>
      <c r="C29" s="64"/>
      <c r="D29" s="65"/>
      <c r="E29" s="83"/>
      <c r="F29" s="84"/>
      <c r="G29" s="84"/>
      <c r="H29" s="59"/>
      <c r="I29" s="59"/>
      <c r="J29" s="59"/>
      <c r="K29" s="59"/>
    </row>
    <row r="30" spans="1:11" ht="12.75">
      <c r="A30" s="81"/>
      <c r="B30" s="82"/>
      <c r="C30" s="64"/>
      <c r="D30" s="65"/>
      <c r="E30" s="83"/>
      <c r="F30" s="84"/>
      <c r="G30" s="84"/>
      <c r="H30" s="59"/>
      <c r="I30" s="59"/>
      <c r="J30" s="59"/>
      <c r="K30" s="59"/>
    </row>
    <row r="31" spans="1:11" ht="12.75">
      <c r="A31" s="882" t="s">
        <v>599</v>
      </c>
      <c r="B31" s="882"/>
      <c r="C31" s="882"/>
      <c r="D31" s="882"/>
      <c r="E31" s="882"/>
      <c r="F31" s="86"/>
      <c r="G31" s="86"/>
      <c r="H31" s="88"/>
      <c r="I31" s="88"/>
      <c r="J31" s="88"/>
      <c r="K31" s="88"/>
    </row>
    <row r="32" spans="1:11" ht="15" customHeight="1">
      <c r="A32" s="883" t="s">
        <v>603</v>
      </c>
      <c r="B32" s="884"/>
      <c r="C32" s="884"/>
      <c r="D32" s="884"/>
      <c r="E32" s="884"/>
      <c r="F32" s="884"/>
      <c r="G32" s="884"/>
      <c r="H32" s="884"/>
      <c r="I32" s="884"/>
      <c r="J32" s="884"/>
      <c r="K32" s="885"/>
    </row>
    <row r="33" spans="1:11" s="56" customFormat="1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s="56" customFormat="1" ht="12.75">
      <c r="A34" s="66" t="s">
        <v>291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s="56" customFormat="1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2.75">
      <c r="A36" s="882" t="s">
        <v>600</v>
      </c>
      <c r="B36" s="882"/>
      <c r="C36" s="882"/>
      <c r="D36" s="882"/>
      <c r="E36" s="882"/>
      <c r="F36" s="86"/>
      <c r="G36" s="86"/>
      <c r="H36" s="88"/>
      <c r="I36" s="88"/>
      <c r="J36" s="88"/>
      <c r="K36" s="88"/>
    </row>
    <row r="37" spans="1:11" ht="12.75">
      <c r="A37" s="883" t="s">
        <v>329</v>
      </c>
      <c r="B37" s="884"/>
      <c r="C37" s="884"/>
      <c r="D37" s="884"/>
      <c r="E37" s="884"/>
      <c r="F37" s="884"/>
      <c r="G37" s="884"/>
      <c r="H37" s="884"/>
      <c r="I37" s="884"/>
      <c r="J37" s="884"/>
      <c r="K37" s="885"/>
    </row>
    <row r="38" spans="1:11" s="55" customFormat="1" ht="12.75">
      <c r="A38" s="74"/>
      <c r="B38" s="75"/>
      <c r="C38" s="61"/>
      <c r="D38" s="62"/>
      <c r="E38" s="76"/>
      <c r="F38" s="77"/>
      <c r="G38" s="77"/>
      <c r="H38" s="63"/>
      <c r="I38" s="63"/>
      <c r="J38" s="63"/>
      <c r="K38" s="63"/>
    </row>
    <row r="39" spans="1:11" s="55" customFormat="1" ht="12.75">
      <c r="A39" s="66" t="s">
        <v>291</v>
      </c>
      <c r="B39" s="75"/>
      <c r="C39" s="61"/>
      <c r="D39" s="62"/>
      <c r="E39" s="76"/>
      <c r="F39" s="77"/>
      <c r="G39" s="77"/>
      <c r="H39" s="63"/>
      <c r="I39" s="63"/>
      <c r="J39" s="63"/>
      <c r="K39" s="63"/>
    </row>
    <row r="40" spans="1:11" s="55" customFormat="1" ht="12.75">
      <c r="A40" s="74"/>
      <c r="B40" s="75"/>
      <c r="C40" s="61"/>
      <c r="D40" s="62"/>
      <c r="E40" s="76"/>
      <c r="F40" s="77"/>
      <c r="G40" s="77"/>
      <c r="H40" s="63"/>
      <c r="I40" s="63"/>
      <c r="J40" s="63"/>
      <c r="K40" s="63"/>
    </row>
    <row r="41" spans="1:11" ht="12.75">
      <c r="A41" s="882" t="s">
        <v>601</v>
      </c>
      <c r="B41" s="882"/>
      <c r="C41" s="882"/>
      <c r="D41" s="882"/>
      <c r="E41" s="882"/>
      <c r="F41" s="86"/>
      <c r="G41" s="86"/>
      <c r="H41" s="88"/>
      <c r="I41" s="88"/>
      <c r="J41" s="88"/>
      <c r="K41" s="88"/>
    </row>
    <row r="42" spans="1:11" ht="12.75">
      <c r="A42" s="882" t="s">
        <v>602</v>
      </c>
      <c r="B42" s="882"/>
      <c r="C42" s="882"/>
      <c r="D42" s="882"/>
      <c r="E42" s="882"/>
      <c r="F42" s="86"/>
      <c r="G42" s="86"/>
      <c r="H42" s="88"/>
      <c r="I42" s="88"/>
      <c r="J42" s="88"/>
      <c r="K42" s="88"/>
    </row>
    <row r="43" ht="12.75">
      <c r="L43" s="54">
        <v>37</v>
      </c>
    </row>
  </sheetData>
  <mergeCells count="27">
    <mergeCell ref="A1:K1"/>
    <mergeCell ref="A2:A5"/>
    <mergeCell ref="B2:B5"/>
    <mergeCell ref="C2:C5"/>
    <mergeCell ref="D2:D5"/>
    <mergeCell ref="H2:H4"/>
    <mergeCell ref="I2:I4"/>
    <mergeCell ref="J2:J4"/>
    <mergeCell ref="A12:K12"/>
    <mergeCell ref="K2:K4"/>
    <mergeCell ref="E3:E5"/>
    <mergeCell ref="F3:F5"/>
    <mergeCell ref="E2:G2"/>
    <mergeCell ref="A7:K7"/>
    <mergeCell ref="A11:E11"/>
    <mergeCell ref="A42:E42"/>
    <mergeCell ref="A26:E26"/>
    <mergeCell ref="A27:K27"/>
    <mergeCell ref="A31:E31"/>
    <mergeCell ref="A32:K32"/>
    <mergeCell ref="A36:E36"/>
    <mergeCell ref="A37:K37"/>
    <mergeCell ref="A41:E41"/>
    <mergeCell ref="A16:E16"/>
    <mergeCell ref="A17:K17"/>
    <mergeCell ref="A21:E21"/>
    <mergeCell ref="A22:K22"/>
  </mergeCells>
  <printOptions horizontalCentered="1" verticalCentered="1"/>
  <pageMargins left="1.062992125984252" right="0.4330708661417323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G30"/>
  <sheetViews>
    <sheetView workbookViewId="0" topLeftCell="A1">
      <selection activeCell="G11" sqref="G11"/>
    </sheetView>
  </sheetViews>
  <sheetFormatPr defaultColWidth="9.00390625" defaultRowHeight="12.75"/>
  <cols>
    <col min="1" max="1" width="27.375" style="1" customWidth="1"/>
    <col min="2" max="2" width="18.25390625" style="1" customWidth="1"/>
    <col min="3" max="3" width="20.00390625" style="1" customWidth="1"/>
    <col min="4" max="4" width="20.125" style="1" customWidth="1"/>
    <col min="5" max="5" width="20.75390625" style="1" customWidth="1"/>
    <col min="6" max="6" width="20.375" style="1" customWidth="1"/>
    <col min="7" max="16384" width="9.125" style="1" customWidth="1"/>
  </cols>
  <sheetData>
    <row r="1" spans="1:6" ht="27.75" customHeight="1">
      <c r="A1" s="650" t="s">
        <v>220</v>
      </c>
      <c r="B1" s="651"/>
      <c r="C1" s="651"/>
      <c r="D1" s="651"/>
      <c r="E1" s="651"/>
      <c r="F1" s="652"/>
    </row>
    <row r="2" spans="1:6" ht="40.5" customHeight="1">
      <c r="A2" s="5" t="s">
        <v>370</v>
      </c>
      <c r="B2" s="19">
        <v>2013</v>
      </c>
      <c r="C2" s="19">
        <v>2014</v>
      </c>
      <c r="D2" s="19">
        <v>2015</v>
      </c>
      <c r="E2" s="19">
        <v>2016</v>
      </c>
      <c r="F2" s="19">
        <v>2017</v>
      </c>
    </row>
    <row r="3" spans="1:7" ht="17.25" customHeight="1">
      <c r="A3" s="5" t="s">
        <v>167</v>
      </c>
      <c r="B3" s="38">
        <v>339.98</v>
      </c>
      <c r="C3" s="38">
        <v>350.18</v>
      </c>
      <c r="D3" s="38">
        <v>360.69</v>
      </c>
      <c r="E3" s="38">
        <v>371.51</v>
      </c>
      <c r="F3" s="38">
        <v>382.66</v>
      </c>
      <c r="G3" s="532"/>
    </row>
    <row r="4" spans="1:6" ht="18" customHeight="1">
      <c r="A4" s="5" t="s">
        <v>162</v>
      </c>
      <c r="B4" s="38"/>
      <c r="C4" s="38"/>
      <c r="D4" s="38"/>
      <c r="E4" s="38"/>
      <c r="F4" s="38"/>
    </row>
    <row r="5" spans="1:6" ht="17.25" customHeight="1">
      <c r="A5" s="5" t="s">
        <v>163</v>
      </c>
      <c r="B5" s="38"/>
      <c r="C5" s="38"/>
      <c r="D5" s="38"/>
      <c r="E5" s="38"/>
      <c r="F5" s="38"/>
    </row>
    <row r="6" spans="1:6" ht="16.5" customHeight="1">
      <c r="A6" s="5" t="s">
        <v>164</v>
      </c>
      <c r="B6" s="38"/>
      <c r="C6" s="38"/>
      <c r="D6" s="38"/>
      <c r="E6" s="38"/>
      <c r="F6" s="38"/>
    </row>
    <row r="7" spans="1:6" ht="16.5" customHeight="1">
      <c r="A7" s="5" t="s">
        <v>165</v>
      </c>
      <c r="B7" s="38"/>
      <c r="C7" s="38"/>
      <c r="D7" s="38"/>
      <c r="E7" s="38"/>
      <c r="F7" s="38"/>
    </row>
    <row r="8" spans="1:6" ht="18" customHeight="1">
      <c r="A8" s="5" t="s">
        <v>168</v>
      </c>
      <c r="B8" s="38"/>
      <c r="C8" s="38"/>
      <c r="D8" s="38"/>
      <c r="E8" s="38"/>
      <c r="F8" s="38"/>
    </row>
    <row r="9" spans="1:6" ht="17.25" customHeight="1">
      <c r="A9" s="5" t="s">
        <v>508</v>
      </c>
      <c r="B9" s="39">
        <f>SUM(B3:B8)</f>
        <v>339.98</v>
      </c>
      <c r="C9" s="39">
        <f>SUM(C3:C8)</f>
        <v>350.18</v>
      </c>
      <c r="D9" s="39">
        <f>SUM(D3:D8)</f>
        <v>360.69</v>
      </c>
      <c r="E9" s="39">
        <f>SUM(E3:E8)</f>
        <v>371.51</v>
      </c>
      <c r="F9" s="39">
        <f>SUM(F3:F8)</f>
        <v>382.66</v>
      </c>
    </row>
    <row r="30" ht="12.75">
      <c r="F30" s="1">
        <v>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2"/>
  <dimension ref="A1:O70"/>
  <sheetViews>
    <sheetView view="pageBreakPreview" zoomScaleSheetLayoutView="100" workbookViewId="0" topLeftCell="A1">
      <pane ySplit="1845" topLeftCell="BM37" activePane="bottomLeft" state="split"/>
      <selection pane="topLeft" activeCell="E31" sqref="E31"/>
      <selection pane="bottomLeft" activeCell="E52" sqref="E52"/>
    </sheetView>
  </sheetViews>
  <sheetFormatPr defaultColWidth="9.00390625" defaultRowHeight="12.75"/>
  <cols>
    <col min="1" max="1" width="4.375" style="1" customWidth="1"/>
    <col min="2" max="2" width="31.75390625" style="1" customWidth="1"/>
    <col min="3" max="3" width="8.75390625" style="1" customWidth="1"/>
    <col min="4" max="5" width="24.375" style="1" customWidth="1"/>
    <col min="6" max="6" width="25.875" style="1" customWidth="1"/>
    <col min="7" max="16384" width="9.125" style="1" customWidth="1"/>
  </cols>
  <sheetData>
    <row r="1" spans="1:15" ht="25.5" customHeight="1">
      <c r="A1" s="654" t="s">
        <v>216</v>
      </c>
      <c r="B1" s="655"/>
      <c r="C1" s="655"/>
      <c r="D1" s="655"/>
      <c r="E1" s="655"/>
      <c r="F1" s="656"/>
      <c r="G1" s="25"/>
      <c r="H1" s="25"/>
      <c r="I1" s="25"/>
      <c r="J1" s="25"/>
      <c r="K1" s="25"/>
      <c r="L1" s="25"/>
      <c r="M1" s="25"/>
      <c r="N1" s="25"/>
      <c r="O1" s="25"/>
    </row>
    <row r="2" spans="1:6" ht="54" customHeight="1">
      <c r="A2" s="51" t="s">
        <v>0</v>
      </c>
      <c r="B2" s="5" t="s">
        <v>67</v>
      </c>
      <c r="C2" s="5" t="s">
        <v>64</v>
      </c>
      <c r="D2" s="8" t="s">
        <v>333</v>
      </c>
      <c r="E2" s="8" t="s">
        <v>334</v>
      </c>
      <c r="F2" s="8" t="s">
        <v>337</v>
      </c>
    </row>
    <row r="3" spans="1:6" ht="12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ht="12.75">
      <c r="A4" s="657">
        <v>1</v>
      </c>
      <c r="B4" s="26" t="s">
        <v>510</v>
      </c>
      <c r="C4" s="657" t="s">
        <v>68</v>
      </c>
      <c r="D4" s="92"/>
      <c r="E4" s="92"/>
      <c r="F4" s="92"/>
    </row>
    <row r="5" spans="1:6" ht="12.75">
      <c r="A5" s="658"/>
      <c r="B5" s="27" t="s">
        <v>509</v>
      </c>
      <c r="C5" s="658"/>
      <c r="D5" s="33"/>
      <c r="E5" s="33"/>
      <c r="F5" s="33"/>
    </row>
    <row r="6" spans="1:6" ht="12.75">
      <c r="A6" s="658"/>
      <c r="B6" s="27" t="s">
        <v>223</v>
      </c>
      <c r="C6" s="658"/>
      <c r="D6" s="52"/>
      <c r="E6" s="52"/>
      <c r="F6" s="52"/>
    </row>
    <row r="7" spans="1:6" ht="12.75">
      <c r="A7" s="658"/>
      <c r="B7" s="1" t="s">
        <v>221</v>
      </c>
      <c r="C7" s="658"/>
      <c r="D7" s="33"/>
      <c r="E7" s="33"/>
      <c r="F7" s="33"/>
    </row>
    <row r="8" spans="1:6" ht="12.75">
      <c r="A8" s="658"/>
      <c r="B8" s="27" t="s">
        <v>222</v>
      </c>
      <c r="C8" s="658"/>
      <c r="D8" s="52"/>
      <c r="E8" s="52"/>
      <c r="F8" s="52"/>
    </row>
    <row r="9" spans="1:6" ht="12.75">
      <c r="A9" s="659">
        <v>2</v>
      </c>
      <c r="B9" s="26" t="s">
        <v>511</v>
      </c>
      <c r="C9" s="659" t="s">
        <v>68</v>
      </c>
      <c r="D9" s="92"/>
      <c r="E9" s="92"/>
      <c r="F9" s="92"/>
    </row>
    <row r="10" spans="1:6" ht="12.75">
      <c r="A10" s="659"/>
      <c r="B10" s="27" t="s">
        <v>509</v>
      </c>
      <c r="C10" s="659"/>
      <c r="D10" s="33">
        <v>8.4</v>
      </c>
      <c r="E10" s="33"/>
      <c r="F10" s="33">
        <v>8.4</v>
      </c>
    </row>
    <row r="11" spans="1:6" ht="11.25" customHeight="1">
      <c r="A11" s="659"/>
      <c r="B11" s="27" t="s">
        <v>223</v>
      </c>
      <c r="C11" s="659"/>
      <c r="D11" s="52"/>
      <c r="E11" s="52"/>
      <c r="F11" s="52"/>
    </row>
    <row r="12" spans="1:6" ht="12.75">
      <c r="A12" s="659"/>
      <c r="B12" s="1" t="s">
        <v>221</v>
      </c>
      <c r="C12" s="659"/>
      <c r="D12" s="33"/>
      <c r="E12" s="33"/>
      <c r="F12" s="33"/>
    </row>
    <row r="13" spans="1:6" ht="12.75">
      <c r="A13" s="659"/>
      <c r="B13" s="27" t="s">
        <v>222</v>
      </c>
      <c r="C13" s="659"/>
      <c r="D13" s="52"/>
      <c r="E13" s="52"/>
      <c r="F13" s="52"/>
    </row>
    <row r="14" spans="1:6" ht="12.75">
      <c r="A14" s="659">
        <v>3</v>
      </c>
      <c r="B14" s="26" t="s">
        <v>512</v>
      </c>
      <c r="C14" s="659" t="s">
        <v>68</v>
      </c>
      <c r="D14" s="92">
        <f>D15+D16+D17+D18</f>
        <v>20.009999999999998</v>
      </c>
      <c r="E14" s="92">
        <f>E15+E16+E17+E18</f>
        <v>0</v>
      </c>
      <c r="F14" s="92">
        <f>F15+F16+F17+F18</f>
        <v>20.009999999999998</v>
      </c>
    </row>
    <row r="15" spans="1:6" ht="12.75">
      <c r="A15" s="659"/>
      <c r="B15" s="27" t="s">
        <v>509</v>
      </c>
      <c r="C15" s="659"/>
      <c r="D15" s="33">
        <v>19.36</v>
      </c>
      <c r="E15" s="33"/>
      <c r="F15" s="33">
        <v>19.36</v>
      </c>
    </row>
    <row r="16" spans="1:6" ht="11.25" customHeight="1">
      <c r="A16" s="659"/>
      <c r="B16" s="27" t="s">
        <v>223</v>
      </c>
      <c r="C16" s="659"/>
      <c r="D16" s="52">
        <v>0.65</v>
      </c>
      <c r="E16" s="52"/>
      <c r="F16" s="52">
        <v>0.65</v>
      </c>
    </row>
    <row r="17" spans="1:6" ht="12.75">
      <c r="A17" s="659"/>
      <c r="B17" s="1" t="s">
        <v>221</v>
      </c>
      <c r="C17" s="659"/>
      <c r="D17" s="33"/>
      <c r="E17" s="33"/>
      <c r="F17" s="33"/>
    </row>
    <row r="18" spans="1:6" ht="12.75">
      <c r="A18" s="659"/>
      <c r="B18" s="27" t="s">
        <v>222</v>
      </c>
      <c r="C18" s="659"/>
      <c r="D18" s="52"/>
      <c r="E18" s="52"/>
      <c r="F18" s="52"/>
    </row>
    <row r="19" spans="1:6" ht="12.75">
      <c r="A19" s="659">
        <v>4</v>
      </c>
      <c r="B19" s="26" t="s">
        <v>513</v>
      </c>
      <c r="C19" s="659" t="s">
        <v>68</v>
      </c>
      <c r="D19" s="92">
        <f>D20+D21+D22+D23</f>
        <v>49.17</v>
      </c>
      <c r="E19" s="92">
        <f>E20+E21+E22+E23</f>
        <v>0</v>
      </c>
      <c r="F19" s="92">
        <f>F20+F21+F22+F23</f>
        <v>49.17</v>
      </c>
    </row>
    <row r="20" spans="1:6" ht="12.75">
      <c r="A20" s="659"/>
      <c r="B20" s="27" t="s">
        <v>509</v>
      </c>
      <c r="C20" s="659"/>
      <c r="D20" s="33">
        <v>42.67</v>
      </c>
      <c r="E20" s="33"/>
      <c r="F20" s="33">
        <v>42.67</v>
      </c>
    </row>
    <row r="21" spans="1:6" ht="11.25" customHeight="1">
      <c r="A21" s="659"/>
      <c r="B21" s="27" t="s">
        <v>223</v>
      </c>
      <c r="C21" s="659"/>
      <c r="D21" s="52">
        <v>6.5</v>
      </c>
      <c r="E21" s="52"/>
      <c r="F21" s="52">
        <v>6.5</v>
      </c>
    </row>
    <row r="22" spans="1:6" ht="12.75">
      <c r="A22" s="659"/>
      <c r="B22" s="1" t="s">
        <v>221</v>
      </c>
      <c r="C22" s="659"/>
      <c r="D22" s="33"/>
      <c r="E22" s="33"/>
      <c r="F22" s="33"/>
    </row>
    <row r="23" spans="1:6" ht="12.75">
      <c r="A23" s="659"/>
      <c r="B23" s="27" t="s">
        <v>222</v>
      </c>
      <c r="C23" s="659"/>
      <c r="D23" s="52"/>
      <c r="E23" s="52"/>
      <c r="F23" s="52"/>
    </row>
    <row r="24" spans="1:6" ht="12.75">
      <c r="A24" s="659">
        <v>5</v>
      </c>
      <c r="B24" s="26" t="s">
        <v>514</v>
      </c>
      <c r="C24" s="659" t="s">
        <v>68</v>
      </c>
      <c r="D24" s="92"/>
      <c r="E24" s="92"/>
      <c r="F24" s="92"/>
    </row>
    <row r="25" spans="1:6" ht="12.75">
      <c r="A25" s="659"/>
      <c r="B25" s="27" t="s">
        <v>509</v>
      </c>
      <c r="C25" s="659"/>
      <c r="D25" s="33"/>
      <c r="E25" s="33"/>
      <c r="F25" s="33"/>
    </row>
    <row r="26" spans="1:6" ht="11.25" customHeight="1">
      <c r="A26" s="659"/>
      <c r="B26" s="27" t="s">
        <v>223</v>
      </c>
      <c r="C26" s="659"/>
      <c r="D26" s="52"/>
      <c r="E26" s="52"/>
      <c r="F26" s="52"/>
    </row>
    <row r="27" spans="1:6" ht="12.75">
      <c r="A27" s="659"/>
      <c r="B27" s="1" t="s">
        <v>221</v>
      </c>
      <c r="C27" s="659"/>
      <c r="D27" s="33"/>
      <c r="E27" s="33"/>
      <c r="F27" s="33"/>
    </row>
    <row r="28" spans="1:6" ht="12.75">
      <c r="A28" s="659"/>
      <c r="B28" s="27" t="s">
        <v>222</v>
      </c>
      <c r="C28" s="659"/>
      <c r="D28" s="52"/>
      <c r="E28" s="52"/>
      <c r="F28" s="52"/>
    </row>
    <row r="29" spans="1:6" ht="12.75">
      <c r="A29" s="659">
        <v>6</v>
      </c>
      <c r="B29" s="26" t="s">
        <v>515</v>
      </c>
      <c r="C29" s="659" t="s">
        <v>68</v>
      </c>
      <c r="D29" s="92">
        <v>2.28</v>
      </c>
      <c r="E29" s="92">
        <f>E30+E31+E32</f>
        <v>0</v>
      </c>
      <c r="F29" s="92">
        <v>2.28</v>
      </c>
    </row>
    <row r="30" spans="1:6" ht="12.75">
      <c r="A30" s="659"/>
      <c r="B30" s="27" t="s">
        <v>509</v>
      </c>
      <c r="C30" s="659"/>
      <c r="D30" s="33">
        <v>2.28</v>
      </c>
      <c r="E30" s="33"/>
      <c r="F30" s="33">
        <v>2.28</v>
      </c>
    </row>
    <row r="31" spans="1:6" ht="11.25" customHeight="1">
      <c r="A31" s="659"/>
      <c r="B31" s="27" t="s">
        <v>223</v>
      </c>
      <c r="C31" s="659"/>
      <c r="D31" s="52"/>
      <c r="E31" s="52"/>
      <c r="F31" s="52"/>
    </row>
    <row r="32" spans="1:6" ht="12.75">
      <c r="A32" s="659"/>
      <c r="B32" s="1" t="s">
        <v>221</v>
      </c>
      <c r="C32" s="659"/>
      <c r="D32" s="33"/>
      <c r="E32" s="33"/>
      <c r="F32" s="33"/>
    </row>
    <row r="33" spans="1:6" ht="12.75">
      <c r="A33" s="659"/>
      <c r="B33" s="27" t="s">
        <v>222</v>
      </c>
      <c r="C33" s="659"/>
      <c r="D33" s="52"/>
      <c r="E33" s="52"/>
      <c r="F33" s="52"/>
    </row>
    <row r="34" spans="1:6" ht="12.75">
      <c r="A34" s="659">
        <v>7</v>
      </c>
      <c r="B34" s="26" t="s">
        <v>516</v>
      </c>
      <c r="C34" s="659" t="s">
        <v>68</v>
      </c>
      <c r="D34" s="92">
        <f>D35+D36</f>
        <v>48.245000000000005</v>
      </c>
      <c r="E34" s="92">
        <f>E35+E36</f>
        <v>0</v>
      </c>
      <c r="F34" s="92">
        <f>F35+F36</f>
        <v>48.245000000000005</v>
      </c>
    </row>
    <row r="35" spans="1:6" ht="12.75">
      <c r="A35" s="659"/>
      <c r="B35" s="27" t="s">
        <v>509</v>
      </c>
      <c r="C35" s="659"/>
      <c r="D35" s="33">
        <v>42.185</v>
      </c>
      <c r="E35" s="33"/>
      <c r="F35" s="33">
        <v>42.185</v>
      </c>
    </row>
    <row r="36" spans="1:6" ht="11.25" customHeight="1">
      <c r="A36" s="659"/>
      <c r="B36" s="27" t="s">
        <v>223</v>
      </c>
      <c r="C36" s="659"/>
      <c r="D36" s="52">
        <v>6.06</v>
      </c>
      <c r="E36" s="52"/>
      <c r="F36" s="52">
        <v>6.06</v>
      </c>
    </row>
    <row r="37" spans="1:6" ht="12.75">
      <c r="A37" s="659"/>
      <c r="B37" s="1" t="s">
        <v>221</v>
      </c>
      <c r="C37" s="659"/>
      <c r="D37" s="33"/>
      <c r="E37" s="33"/>
      <c r="F37" s="33"/>
    </row>
    <row r="38" spans="1:6" ht="12.75">
      <c r="A38" s="659"/>
      <c r="B38" s="27" t="s">
        <v>222</v>
      </c>
      <c r="C38" s="659"/>
      <c r="D38" s="52"/>
      <c r="E38" s="52"/>
      <c r="F38" s="52"/>
    </row>
    <row r="39" spans="1:6" ht="12.75">
      <c r="A39" s="659">
        <v>8</v>
      </c>
      <c r="B39" s="26" t="s">
        <v>517</v>
      </c>
      <c r="C39" s="659" t="s">
        <v>68</v>
      </c>
      <c r="D39" s="92">
        <f>D40+D41+D42+D43</f>
        <v>78.63</v>
      </c>
      <c r="E39" s="92">
        <f>E40+E41+E42+E43</f>
        <v>0.67</v>
      </c>
      <c r="F39" s="92">
        <f>F40+F41+F42+F43</f>
        <v>78.9</v>
      </c>
    </row>
    <row r="40" spans="1:6" ht="12.75">
      <c r="A40" s="659"/>
      <c r="B40" s="27" t="s">
        <v>509</v>
      </c>
      <c r="C40" s="659"/>
      <c r="D40" s="33">
        <v>67.42</v>
      </c>
      <c r="E40" s="33">
        <v>0.27</v>
      </c>
      <c r="F40" s="33">
        <v>68.09</v>
      </c>
    </row>
    <row r="41" spans="1:6" ht="11.25" customHeight="1">
      <c r="A41" s="659"/>
      <c r="B41" s="27" t="s">
        <v>223</v>
      </c>
      <c r="C41" s="659"/>
      <c r="D41" s="52">
        <v>11.21</v>
      </c>
      <c r="E41" s="52">
        <v>0.4</v>
      </c>
      <c r="F41" s="52">
        <v>10.81</v>
      </c>
    </row>
    <row r="42" spans="1:6" ht="12.75">
      <c r="A42" s="659"/>
      <c r="B42" s="1" t="s">
        <v>221</v>
      </c>
      <c r="C42" s="659"/>
      <c r="D42" s="33"/>
      <c r="E42" s="33"/>
      <c r="F42" s="33"/>
    </row>
    <row r="43" spans="1:6" ht="12.75">
      <c r="A43" s="659"/>
      <c r="B43" s="27" t="s">
        <v>222</v>
      </c>
      <c r="C43" s="659"/>
      <c r="D43" s="52"/>
      <c r="E43" s="52"/>
      <c r="F43" s="52"/>
    </row>
    <row r="44" spans="1:6" ht="25.5">
      <c r="A44" s="659">
        <v>9</v>
      </c>
      <c r="B44" s="28" t="s">
        <v>518</v>
      </c>
      <c r="C44" s="659" t="s">
        <v>88</v>
      </c>
      <c r="D44" s="91">
        <f>D45+D46+D47</f>
        <v>1</v>
      </c>
      <c r="E44" s="91">
        <f>E45+E46+E47</f>
        <v>0</v>
      </c>
      <c r="F44" s="91">
        <f>F45+F46+F47</f>
        <v>1</v>
      </c>
    </row>
    <row r="45" spans="1:6" ht="12.75">
      <c r="A45" s="659"/>
      <c r="B45" s="27" t="s">
        <v>509</v>
      </c>
      <c r="C45" s="659"/>
      <c r="D45" s="33">
        <v>1</v>
      </c>
      <c r="E45" s="33"/>
      <c r="F45" s="33">
        <v>1</v>
      </c>
    </row>
    <row r="46" spans="1:6" ht="11.25" customHeight="1">
      <c r="A46" s="659"/>
      <c r="B46" s="27" t="s">
        <v>223</v>
      </c>
      <c r="C46" s="659"/>
      <c r="D46" s="52"/>
      <c r="E46" s="52"/>
      <c r="F46" s="52"/>
    </row>
    <row r="47" spans="1:6" ht="12.75">
      <c r="A47" s="659"/>
      <c r="B47" s="1" t="s">
        <v>221</v>
      </c>
      <c r="C47" s="659"/>
      <c r="D47" s="33"/>
      <c r="E47" s="33"/>
      <c r="F47" s="33"/>
    </row>
    <row r="48" spans="1:6" ht="12.75">
      <c r="A48" s="659"/>
      <c r="B48" s="27" t="s">
        <v>222</v>
      </c>
      <c r="C48" s="659"/>
      <c r="D48" s="52"/>
      <c r="E48" s="52"/>
      <c r="F48" s="52"/>
    </row>
    <row r="49" spans="1:6" ht="25.5">
      <c r="A49" s="659">
        <v>10</v>
      </c>
      <c r="B49" s="28" t="s">
        <v>519</v>
      </c>
      <c r="C49" s="659" t="s">
        <v>88</v>
      </c>
      <c r="D49" s="91">
        <f>D50+D51+D52+D53</f>
        <v>1</v>
      </c>
      <c r="E49" s="91">
        <f>E50+E51+E52+E53</f>
        <v>0</v>
      </c>
      <c r="F49" s="91">
        <f>F50+F51+F52+F53</f>
        <v>1</v>
      </c>
    </row>
    <row r="50" spans="1:6" ht="12.75">
      <c r="A50" s="659"/>
      <c r="B50" s="27" t="s">
        <v>509</v>
      </c>
      <c r="C50" s="659"/>
      <c r="D50" s="33">
        <v>1</v>
      </c>
      <c r="E50" s="33"/>
      <c r="F50" s="33">
        <v>1</v>
      </c>
    </row>
    <row r="51" spans="1:6" ht="11.25" customHeight="1">
      <c r="A51" s="659"/>
      <c r="B51" s="27" t="s">
        <v>223</v>
      </c>
      <c r="C51" s="659"/>
      <c r="D51" s="52"/>
      <c r="E51" s="52"/>
      <c r="F51" s="52"/>
    </row>
    <row r="52" spans="1:6" ht="12.75">
      <c r="A52" s="659"/>
      <c r="B52" s="1" t="s">
        <v>221</v>
      </c>
      <c r="C52" s="659"/>
      <c r="D52" s="33"/>
      <c r="E52" s="33"/>
      <c r="F52" s="33"/>
    </row>
    <row r="53" spans="1:6" ht="12.75">
      <c r="A53" s="659"/>
      <c r="B53" s="27" t="s">
        <v>222</v>
      </c>
      <c r="C53" s="659"/>
      <c r="D53" s="52"/>
      <c r="E53" s="52"/>
      <c r="F53" s="52"/>
    </row>
    <row r="54" spans="1:6" ht="12.75">
      <c r="A54" s="659">
        <v>11</v>
      </c>
      <c r="B54" s="26" t="s">
        <v>520</v>
      </c>
      <c r="C54" s="659" t="s">
        <v>88</v>
      </c>
      <c r="D54" s="91">
        <f>D55+D56+D57+D58</f>
        <v>61</v>
      </c>
      <c r="E54" s="91">
        <f>E55+E56+E57+E58</f>
        <v>0</v>
      </c>
      <c r="F54" s="91">
        <f>F55+F56+F57+F58</f>
        <v>61</v>
      </c>
    </row>
    <row r="55" spans="1:6" ht="12.75">
      <c r="A55" s="659"/>
      <c r="B55" s="27" t="s">
        <v>509</v>
      </c>
      <c r="C55" s="659"/>
      <c r="D55" s="33">
        <v>61</v>
      </c>
      <c r="E55" s="33"/>
      <c r="F55" s="33">
        <v>61</v>
      </c>
    </row>
    <row r="56" spans="1:6" ht="11.25" customHeight="1">
      <c r="A56" s="659"/>
      <c r="B56" s="27" t="s">
        <v>223</v>
      </c>
      <c r="C56" s="659"/>
      <c r="D56" s="52"/>
      <c r="E56" s="52"/>
      <c r="F56" s="52"/>
    </row>
    <row r="57" spans="1:6" ht="12.75">
      <c r="A57" s="659"/>
      <c r="B57" s="1" t="s">
        <v>221</v>
      </c>
      <c r="C57" s="659"/>
      <c r="D57" s="33"/>
      <c r="E57" s="33"/>
      <c r="F57" s="33"/>
    </row>
    <row r="58" spans="1:6" ht="12.75">
      <c r="A58" s="659"/>
      <c r="B58" s="27" t="s">
        <v>222</v>
      </c>
      <c r="C58" s="659"/>
      <c r="D58" s="52"/>
      <c r="E58" s="52"/>
      <c r="F58" s="52"/>
    </row>
    <row r="59" spans="1:6" ht="27" customHeight="1">
      <c r="A59" s="659">
        <v>12</v>
      </c>
      <c r="B59" s="28" t="s">
        <v>521</v>
      </c>
      <c r="C59" s="659" t="s">
        <v>88</v>
      </c>
      <c r="D59" s="91">
        <f>D60</f>
        <v>2</v>
      </c>
      <c r="E59" s="91">
        <f>E60</f>
        <v>0</v>
      </c>
      <c r="F59" s="91">
        <f>F60</f>
        <v>2</v>
      </c>
    </row>
    <row r="60" spans="1:6" ht="12.75">
      <c r="A60" s="659"/>
      <c r="B60" s="27" t="s">
        <v>509</v>
      </c>
      <c r="C60" s="659"/>
      <c r="D60" s="34">
        <v>2</v>
      </c>
      <c r="E60" s="34"/>
      <c r="F60" s="34">
        <v>2</v>
      </c>
    </row>
    <row r="61" spans="1:6" ht="26.25" customHeight="1">
      <c r="A61" s="659"/>
      <c r="B61" s="27" t="s">
        <v>69</v>
      </c>
      <c r="C61" s="659"/>
      <c r="D61" s="34"/>
      <c r="E61" s="34"/>
      <c r="F61" s="34"/>
    </row>
    <row r="62" spans="1:6" ht="15" customHeight="1">
      <c r="A62" s="659"/>
      <c r="B62" s="27" t="s">
        <v>70</v>
      </c>
      <c r="C62" s="659"/>
      <c r="D62" s="34"/>
      <c r="E62" s="34"/>
      <c r="F62" s="34"/>
    </row>
    <row r="63" spans="1:6" ht="37.5" customHeight="1">
      <c r="A63" s="659">
        <v>13</v>
      </c>
      <c r="B63" s="28" t="s">
        <v>522</v>
      </c>
      <c r="C63" s="659" t="s">
        <v>88</v>
      </c>
      <c r="D63" s="91">
        <f>D64</f>
        <v>2</v>
      </c>
      <c r="E63" s="91">
        <f>E64</f>
        <v>0</v>
      </c>
      <c r="F63" s="91">
        <f>F64</f>
        <v>2</v>
      </c>
    </row>
    <row r="64" spans="1:6" ht="16.5" customHeight="1">
      <c r="A64" s="659"/>
      <c r="B64" s="27" t="s">
        <v>509</v>
      </c>
      <c r="C64" s="659"/>
      <c r="D64" s="34">
        <v>2</v>
      </c>
      <c r="E64" s="34"/>
      <c r="F64" s="34">
        <v>2</v>
      </c>
    </row>
    <row r="65" spans="1:6" ht="24.75" customHeight="1">
      <c r="A65" s="659"/>
      <c r="B65" s="27" t="s">
        <v>69</v>
      </c>
      <c r="C65" s="659"/>
      <c r="D65" s="34"/>
      <c r="E65" s="34"/>
      <c r="F65" s="34"/>
    </row>
    <row r="66" spans="1:6" ht="15" customHeight="1">
      <c r="A66" s="659"/>
      <c r="B66" s="27" t="s">
        <v>613</v>
      </c>
      <c r="C66" s="659"/>
      <c r="D66" s="34"/>
      <c r="E66" s="34"/>
      <c r="F66" s="34"/>
    </row>
    <row r="67" spans="1:6" ht="15" customHeight="1">
      <c r="A67" s="660" t="s">
        <v>71</v>
      </c>
      <c r="B67" s="660"/>
      <c r="C67" s="660"/>
      <c r="D67" s="660"/>
      <c r="E67" s="660"/>
      <c r="F67" s="660"/>
    </row>
    <row r="68" spans="1:6" ht="27.75" customHeight="1">
      <c r="A68" s="634" t="s">
        <v>524</v>
      </c>
      <c r="B68" s="634"/>
      <c r="C68" s="634"/>
      <c r="D68" s="634"/>
      <c r="E68" s="634"/>
      <c r="F68" s="634"/>
    </row>
    <row r="69" spans="1:6" ht="12.75">
      <c r="A69" s="635" t="s">
        <v>523</v>
      </c>
      <c r="B69" s="635"/>
      <c r="C69" s="635"/>
      <c r="D69" s="635"/>
      <c r="E69" s="635"/>
      <c r="F69" s="635"/>
    </row>
    <row r="70" ht="12.75">
      <c r="F70" s="1">
        <v>5</v>
      </c>
    </row>
  </sheetData>
  <sheetProtection/>
  <mergeCells count="30">
    <mergeCell ref="A69:F69"/>
    <mergeCell ref="A14:A18"/>
    <mergeCell ref="A49:A53"/>
    <mergeCell ref="A19:A23"/>
    <mergeCell ref="A34:A38"/>
    <mergeCell ref="A39:A43"/>
    <mergeCell ref="A44:A48"/>
    <mergeCell ref="A54:A58"/>
    <mergeCell ref="A24:A28"/>
    <mergeCell ref="C24:C28"/>
    <mergeCell ref="A9:A13"/>
    <mergeCell ref="C49:C53"/>
    <mergeCell ref="A67:F67"/>
    <mergeCell ref="A68:F68"/>
    <mergeCell ref="C59:C62"/>
    <mergeCell ref="C63:C66"/>
    <mergeCell ref="A59:A62"/>
    <mergeCell ref="A63:A66"/>
    <mergeCell ref="A29:A33"/>
    <mergeCell ref="C29:C33"/>
    <mergeCell ref="A1:F1"/>
    <mergeCell ref="A4:A8"/>
    <mergeCell ref="C4:C8"/>
    <mergeCell ref="C54:C58"/>
    <mergeCell ref="C9:C13"/>
    <mergeCell ref="C14:C18"/>
    <mergeCell ref="C19:C23"/>
    <mergeCell ref="C34:C38"/>
    <mergeCell ref="C39:C43"/>
    <mergeCell ref="C44:C48"/>
  </mergeCells>
  <printOptions/>
  <pageMargins left="0.52" right="0.4" top="0.49" bottom="0.56" header="0.3" footer="0.3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3"/>
  <dimension ref="A1:J187"/>
  <sheetViews>
    <sheetView view="pageBreakPreview" zoomScaleSheetLayoutView="100" workbookViewId="0" topLeftCell="A121">
      <selection activeCell="G89" sqref="G89:I89"/>
    </sheetView>
  </sheetViews>
  <sheetFormatPr defaultColWidth="9.00390625" defaultRowHeight="12.75"/>
  <cols>
    <col min="1" max="1" width="3.25390625" style="138" customWidth="1"/>
    <col min="2" max="2" width="32.875" style="138" customWidth="1"/>
    <col min="3" max="3" width="13.00390625" style="138" customWidth="1"/>
    <col min="4" max="4" width="10.375" style="138" customWidth="1"/>
    <col min="5" max="5" width="8.00390625" style="138" customWidth="1"/>
    <col min="6" max="6" width="9.25390625" style="138" customWidth="1"/>
    <col min="7" max="7" width="10.375" style="138" customWidth="1"/>
    <col min="8" max="8" width="8.75390625" style="138" customWidth="1"/>
    <col min="9" max="9" width="12.75390625" style="138" customWidth="1"/>
    <col min="10" max="16384" width="9.125" style="138" customWidth="1"/>
  </cols>
  <sheetData>
    <row r="1" spans="1:9" ht="26.25" customHeight="1">
      <c r="A1" s="585" t="s">
        <v>217</v>
      </c>
      <c r="B1" s="586"/>
      <c r="C1" s="586"/>
      <c r="D1" s="586"/>
      <c r="E1" s="586"/>
      <c r="F1" s="586"/>
      <c r="G1" s="586"/>
      <c r="H1" s="586"/>
      <c r="I1" s="586"/>
    </row>
    <row r="2" spans="1:9" ht="38.25" customHeight="1">
      <c r="A2" s="123" t="s">
        <v>0</v>
      </c>
      <c r="B2" s="123" t="s">
        <v>72</v>
      </c>
      <c r="C2" s="123" t="s">
        <v>169</v>
      </c>
      <c r="D2" s="587" t="s">
        <v>338</v>
      </c>
      <c r="E2" s="588"/>
      <c r="F2" s="588"/>
      <c r="G2" s="589" t="s">
        <v>526</v>
      </c>
      <c r="H2" s="589"/>
      <c r="I2" s="589"/>
    </row>
    <row r="3" spans="1:9" ht="14.25" customHeight="1">
      <c r="A3" s="152">
        <v>1</v>
      </c>
      <c r="B3" s="152">
        <v>2</v>
      </c>
      <c r="C3" s="152">
        <v>3</v>
      </c>
      <c r="D3" s="590">
        <v>4</v>
      </c>
      <c r="E3" s="591"/>
      <c r="F3" s="591"/>
      <c r="G3" s="590">
        <v>5</v>
      </c>
      <c r="H3" s="591"/>
      <c r="I3" s="579"/>
    </row>
    <row r="4" spans="1:9" ht="26.25" customHeight="1">
      <c r="A4" s="117">
        <v>1</v>
      </c>
      <c r="B4" s="162" t="s">
        <v>525</v>
      </c>
      <c r="C4" s="151" t="s">
        <v>812</v>
      </c>
      <c r="D4" s="580">
        <v>0.044</v>
      </c>
      <c r="E4" s="581"/>
      <c r="F4" s="581"/>
      <c r="G4" s="580">
        <v>0.044</v>
      </c>
      <c r="H4" s="581"/>
      <c r="I4" s="581"/>
    </row>
    <row r="5" spans="1:9" ht="12.75">
      <c r="A5" s="117">
        <v>2</v>
      </c>
      <c r="B5" s="162" t="s">
        <v>73</v>
      </c>
      <c r="C5" s="151" t="s">
        <v>87</v>
      </c>
      <c r="D5" s="580">
        <v>23.935</v>
      </c>
      <c r="E5" s="581"/>
      <c r="F5" s="581"/>
      <c r="G5" s="580">
        <v>23.935</v>
      </c>
      <c r="H5" s="581"/>
      <c r="I5" s="661"/>
    </row>
    <row r="6" spans="1:9" ht="41.25" customHeight="1">
      <c r="A6" s="584">
        <v>3</v>
      </c>
      <c r="B6" s="16" t="s">
        <v>527</v>
      </c>
      <c r="C6" s="636" t="s">
        <v>68</v>
      </c>
      <c r="D6" s="600">
        <f>SUM(D8,D10,D12,D14,D16,D18)</f>
        <v>77.58000000000001</v>
      </c>
      <c r="E6" s="601"/>
      <c r="F6" s="602"/>
      <c r="G6" s="600">
        <f>SUM(G8,G10,G12,G14,G16,G18)</f>
        <v>77.58000000000001</v>
      </c>
      <c r="H6" s="601"/>
      <c r="I6" s="602"/>
    </row>
    <row r="7" spans="1:9" ht="12.75">
      <c r="A7" s="584"/>
      <c r="B7" s="162" t="s">
        <v>106</v>
      </c>
      <c r="C7" s="637"/>
      <c r="D7" s="603"/>
      <c r="E7" s="604"/>
      <c r="F7" s="605"/>
      <c r="G7" s="603"/>
      <c r="H7" s="604"/>
      <c r="I7" s="605"/>
    </row>
    <row r="8" spans="1:9" ht="12.75">
      <c r="A8" s="584"/>
      <c r="B8" s="16" t="s">
        <v>101</v>
      </c>
      <c r="C8" s="151" t="s">
        <v>170</v>
      </c>
      <c r="D8" s="153"/>
      <c r="E8" s="633">
        <f>IF(D6=0,0,D8/D6)</f>
        <v>0</v>
      </c>
      <c r="F8" s="622"/>
      <c r="G8" s="153"/>
      <c r="H8" s="633">
        <f>IF(G6=0,0,G8/G6)</f>
        <v>0</v>
      </c>
      <c r="I8" s="622"/>
    </row>
    <row r="9" spans="1:9" ht="12.75">
      <c r="A9" s="584"/>
      <c r="B9" s="162" t="s">
        <v>74</v>
      </c>
      <c r="C9" s="151" t="s">
        <v>170</v>
      </c>
      <c r="D9" s="153"/>
      <c r="E9" s="633">
        <f>IF(D8=0,0,D9/D8)</f>
        <v>0</v>
      </c>
      <c r="F9" s="622"/>
      <c r="G9" s="153"/>
      <c r="H9" s="633">
        <f>IF(G8=0,0,G9/G8)</f>
        <v>0</v>
      </c>
      <c r="I9" s="622"/>
    </row>
    <row r="10" spans="1:9" ht="12.75">
      <c r="A10" s="584"/>
      <c r="B10" s="16" t="s">
        <v>102</v>
      </c>
      <c r="C10" s="151" t="s">
        <v>170</v>
      </c>
      <c r="D10" s="153"/>
      <c r="E10" s="633">
        <f>IF(D6=0,0,D10/D6)</f>
        <v>0</v>
      </c>
      <c r="F10" s="622"/>
      <c r="G10" s="153"/>
      <c r="H10" s="633">
        <f>IF(G6=0,0,G10/G6)</f>
        <v>0</v>
      </c>
      <c r="I10" s="622"/>
    </row>
    <row r="11" spans="1:9" ht="12.75">
      <c r="A11" s="584"/>
      <c r="B11" s="162" t="s">
        <v>74</v>
      </c>
      <c r="C11" s="151" t="s">
        <v>170</v>
      </c>
      <c r="D11" s="153"/>
      <c r="E11" s="633">
        <f>IF(D10=0,0,D11/D10)</f>
        <v>0</v>
      </c>
      <c r="F11" s="622"/>
      <c r="G11" s="153"/>
      <c r="H11" s="633">
        <f>IF(G10=0,0,G11/G10)</f>
        <v>0</v>
      </c>
      <c r="I11" s="622"/>
    </row>
    <row r="12" spans="1:9" ht="12.75">
      <c r="A12" s="584"/>
      <c r="B12" s="16" t="s">
        <v>103</v>
      </c>
      <c r="C12" s="151" t="s">
        <v>170</v>
      </c>
      <c r="D12" s="153">
        <v>8.4</v>
      </c>
      <c r="E12" s="633">
        <f>IF(D6=0,0,D12/D6)</f>
        <v>0.1082753286929621</v>
      </c>
      <c r="F12" s="622"/>
      <c r="G12" s="153">
        <v>8.4</v>
      </c>
      <c r="H12" s="633">
        <f>IF(G6=0,0,G12/G6)</f>
        <v>0.1082753286929621</v>
      </c>
      <c r="I12" s="622"/>
    </row>
    <row r="13" spans="1:9" ht="12.75">
      <c r="A13" s="584"/>
      <c r="B13" s="162" t="s">
        <v>75</v>
      </c>
      <c r="C13" s="151" t="s">
        <v>170</v>
      </c>
      <c r="D13" s="153"/>
      <c r="E13" s="633">
        <f>IF(D12=0,0,D13/D12)</f>
        <v>0</v>
      </c>
      <c r="F13" s="622"/>
      <c r="G13" s="153"/>
      <c r="H13" s="633">
        <f>IF(G12=0,0,G13/G12)</f>
        <v>0</v>
      </c>
      <c r="I13" s="622"/>
    </row>
    <row r="14" spans="1:9" ht="12.75">
      <c r="A14" s="584"/>
      <c r="B14" s="16" t="s">
        <v>104</v>
      </c>
      <c r="C14" s="151" t="s">
        <v>170</v>
      </c>
      <c r="D14" s="153"/>
      <c r="E14" s="633">
        <f>IF(D6=0,0,D14/D6)</f>
        <v>0</v>
      </c>
      <c r="F14" s="622"/>
      <c r="G14" s="153"/>
      <c r="H14" s="633">
        <f>IF(G6=0,0,G14/G6)</f>
        <v>0</v>
      </c>
      <c r="I14" s="622"/>
    </row>
    <row r="15" spans="1:9" ht="12.75">
      <c r="A15" s="584"/>
      <c r="B15" s="162" t="s">
        <v>75</v>
      </c>
      <c r="C15" s="151" t="s">
        <v>170</v>
      </c>
      <c r="D15" s="153"/>
      <c r="E15" s="633">
        <f>IF(D14=0,0,D15/D14)</f>
        <v>0</v>
      </c>
      <c r="F15" s="622"/>
      <c r="G15" s="153"/>
      <c r="H15" s="633">
        <f>IF(G14=0,0,G15/G14)</f>
        <v>0</v>
      </c>
      <c r="I15" s="622"/>
    </row>
    <row r="16" spans="1:9" ht="12.75">
      <c r="A16" s="584"/>
      <c r="B16" s="16" t="s">
        <v>105</v>
      </c>
      <c r="C16" s="151" t="s">
        <v>170</v>
      </c>
      <c r="D16" s="153">
        <v>20.01</v>
      </c>
      <c r="E16" s="633">
        <f>IF(D6=0,0,D16/D6)</f>
        <v>0.25792730085073473</v>
      </c>
      <c r="F16" s="622"/>
      <c r="G16" s="153">
        <v>20.01</v>
      </c>
      <c r="H16" s="633">
        <f>IF(G6=0,0,G16/G6)</f>
        <v>0.25792730085073473</v>
      </c>
      <c r="I16" s="622"/>
    </row>
    <row r="17" spans="1:9" ht="12.75">
      <c r="A17" s="584"/>
      <c r="B17" s="162" t="s">
        <v>74</v>
      </c>
      <c r="C17" s="151" t="s">
        <v>170</v>
      </c>
      <c r="D17" s="153">
        <v>0.65</v>
      </c>
      <c r="E17" s="633">
        <f>IF(D16=0,0,D17/D16)</f>
        <v>0.03248375812093953</v>
      </c>
      <c r="F17" s="622"/>
      <c r="G17" s="153">
        <v>0.65</v>
      </c>
      <c r="H17" s="633">
        <f>IF(G16=0,0,G17/G16)</f>
        <v>0.03248375812093953</v>
      </c>
      <c r="I17" s="622"/>
    </row>
    <row r="18" spans="1:9" ht="12.75">
      <c r="A18" s="584"/>
      <c r="B18" s="16" t="s">
        <v>107</v>
      </c>
      <c r="C18" s="151" t="s">
        <v>170</v>
      </c>
      <c r="D18" s="153">
        <v>49.17</v>
      </c>
      <c r="E18" s="633">
        <f>IF(D6=0,0,D18/D6)</f>
        <v>0.6337973704563031</v>
      </c>
      <c r="F18" s="622"/>
      <c r="G18" s="153">
        <v>49.17</v>
      </c>
      <c r="H18" s="633">
        <f>IF(G6=0,0,G18/G6)</f>
        <v>0.6337973704563031</v>
      </c>
      <c r="I18" s="622"/>
    </row>
    <row r="19" spans="1:9" ht="12.75">
      <c r="A19" s="584"/>
      <c r="B19" s="162" t="s">
        <v>74</v>
      </c>
      <c r="C19" s="151" t="s">
        <v>170</v>
      </c>
      <c r="D19" s="153">
        <v>2.3</v>
      </c>
      <c r="E19" s="633">
        <f>IF(D18=0,0,D19/D18)</f>
        <v>0.04677648972950986</v>
      </c>
      <c r="F19" s="622"/>
      <c r="G19" s="153">
        <v>2.3</v>
      </c>
      <c r="H19" s="633">
        <f>IF(G18=0,0,G19/G18)</f>
        <v>0.04677648972950986</v>
      </c>
      <c r="I19" s="622"/>
    </row>
    <row r="20" spans="1:9" ht="12.75">
      <c r="A20" s="584"/>
      <c r="B20" s="162" t="s">
        <v>544</v>
      </c>
      <c r="C20" s="151" t="s">
        <v>68</v>
      </c>
      <c r="D20" s="615">
        <v>42.9</v>
      </c>
      <c r="E20" s="606"/>
      <c r="F20" s="616"/>
      <c r="G20" s="615">
        <v>42.9</v>
      </c>
      <c r="H20" s="606"/>
      <c r="I20" s="616"/>
    </row>
    <row r="21" spans="1:9" ht="25.5">
      <c r="A21" s="584"/>
      <c r="B21" s="162" t="s">
        <v>108</v>
      </c>
      <c r="C21" s="151" t="s">
        <v>68</v>
      </c>
      <c r="D21" s="615">
        <v>3.97</v>
      </c>
      <c r="E21" s="606"/>
      <c r="F21" s="616"/>
      <c r="G21" s="615">
        <v>3.97</v>
      </c>
      <c r="H21" s="606"/>
      <c r="I21" s="616"/>
    </row>
    <row r="22" spans="1:9" ht="15" customHeight="1">
      <c r="A22" s="584"/>
      <c r="B22" s="16" t="s">
        <v>528</v>
      </c>
      <c r="C22" s="151" t="s">
        <v>171</v>
      </c>
      <c r="D22" s="198">
        <v>4</v>
      </c>
      <c r="E22" s="615">
        <v>4</v>
      </c>
      <c r="F22" s="616"/>
      <c r="G22" s="198">
        <v>4</v>
      </c>
      <c r="H22" s="615">
        <v>4</v>
      </c>
      <c r="I22" s="616"/>
    </row>
    <row r="23" spans="1:9" ht="25.5">
      <c r="A23" s="584"/>
      <c r="B23" s="162" t="s">
        <v>545</v>
      </c>
      <c r="C23" s="151" t="s">
        <v>170</v>
      </c>
      <c r="D23" s="153">
        <v>4</v>
      </c>
      <c r="E23" s="633">
        <f>IF(E22=0,0,D23/E22)</f>
        <v>1</v>
      </c>
      <c r="F23" s="622"/>
      <c r="G23" s="153">
        <v>4</v>
      </c>
      <c r="H23" s="633">
        <f>IF(H22=0,0,G23/H22)</f>
        <v>1</v>
      </c>
      <c r="I23" s="622"/>
    </row>
    <row r="24" spans="1:9" ht="27.75" customHeight="1">
      <c r="A24" s="584">
        <v>4</v>
      </c>
      <c r="B24" s="16" t="s">
        <v>529</v>
      </c>
      <c r="C24" s="636" t="s">
        <v>68</v>
      </c>
      <c r="D24" s="600">
        <f>D26+D28+D30</f>
        <v>129.16</v>
      </c>
      <c r="E24" s="601"/>
      <c r="F24" s="602"/>
      <c r="G24" s="600">
        <f>G26+G28+G30</f>
        <v>129.43</v>
      </c>
      <c r="H24" s="601"/>
      <c r="I24" s="602"/>
    </row>
    <row r="25" spans="1:9" ht="12.75">
      <c r="A25" s="584"/>
      <c r="B25" s="162" t="s">
        <v>106</v>
      </c>
      <c r="C25" s="637"/>
      <c r="D25" s="603"/>
      <c r="E25" s="604"/>
      <c r="F25" s="605"/>
      <c r="G25" s="603"/>
      <c r="H25" s="604"/>
      <c r="I25" s="605"/>
    </row>
    <row r="26" spans="1:9" ht="12.75">
      <c r="A26" s="584"/>
      <c r="B26" s="16" t="s">
        <v>103</v>
      </c>
      <c r="C26" s="151" t="s">
        <v>170</v>
      </c>
      <c r="D26" s="153">
        <v>2.28</v>
      </c>
      <c r="E26" s="633">
        <f>IF(D24=0,0,D26/D24)</f>
        <v>0.017652524001238772</v>
      </c>
      <c r="F26" s="622"/>
      <c r="G26" s="153">
        <v>2.28</v>
      </c>
      <c r="H26" s="633">
        <f>IF(G24=0,0,G26/G24)</f>
        <v>0.01761569960596461</v>
      </c>
      <c r="I26" s="622"/>
    </row>
    <row r="27" spans="1:9" ht="12.75">
      <c r="A27" s="584"/>
      <c r="B27" s="162" t="s">
        <v>110</v>
      </c>
      <c r="C27" s="151" t="s">
        <v>170</v>
      </c>
      <c r="D27" s="153">
        <v>0</v>
      </c>
      <c r="E27" s="633">
        <f>IF(D26=0,0,D27/D26)</f>
        <v>0</v>
      </c>
      <c r="F27" s="622"/>
      <c r="G27" s="153">
        <v>0</v>
      </c>
      <c r="H27" s="633">
        <f>IF(G26=0,0,G27/G26)</f>
        <v>0</v>
      </c>
      <c r="I27" s="622"/>
    </row>
    <row r="28" spans="1:9" ht="12.75">
      <c r="A28" s="584"/>
      <c r="B28" s="16" t="s">
        <v>105</v>
      </c>
      <c r="C28" s="151" t="s">
        <v>170</v>
      </c>
      <c r="D28" s="153">
        <v>48.25</v>
      </c>
      <c r="E28" s="633">
        <f>IF(D24=0,0,D28/D24)</f>
        <v>0.3735676680086714</v>
      </c>
      <c r="F28" s="622"/>
      <c r="G28" s="153">
        <v>48.25</v>
      </c>
      <c r="H28" s="633">
        <f>IF(G24=0,0,G28/G24)</f>
        <v>0.37278837981920726</v>
      </c>
      <c r="I28" s="622"/>
    </row>
    <row r="29" spans="1:9" ht="12.75">
      <c r="A29" s="584"/>
      <c r="B29" s="162" t="s">
        <v>110</v>
      </c>
      <c r="C29" s="151" t="s">
        <v>170</v>
      </c>
      <c r="D29" s="153">
        <v>14.76</v>
      </c>
      <c r="E29" s="633">
        <f>IF(D28=0,0,D29/D28)</f>
        <v>0.30590673575129534</v>
      </c>
      <c r="F29" s="622"/>
      <c r="G29" s="153">
        <v>14.76</v>
      </c>
      <c r="H29" s="633">
        <f>IF(G28=0,0,G29/G28)</f>
        <v>0.30590673575129534</v>
      </c>
      <c r="I29" s="622"/>
    </row>
    <row r="30" spans="1:9" ht="12.75">
      <c r="A30" s="584"/>
      <c r="B30" s="16" t="s">
        <v>109</v>
      </c>
      <c r="C30" s="151" t="s">
        <v>170</v>
      </c>
      <c r="D30" s="153">
        <v>78.63</v>
      </c>
      <c r="E30" s="633">
        <f>IF(D24=0,0,D30/D24)</f>
        <v>0.6087798079900898</v>
      </c>
      <c r="F30" s="622"/>
      <c r="G30" s="153">
        <v>78.9</v>
      </c>
      <c r="H30" s="633">
        <f>IF(G24=0,0,G30/G24)</f>
        <v>0.6095959205748281</v>
      </c>
      <c r="I30" s="622"/>
    </row>
    <row r="31" spans="1:9" ht="12.75">
      <c r="A31" s="584"/>
      <c r="B31" s="162" t="s">
        <v>110</v>
      </c>
      <c r="C31" s="151" t="s">
        <v>170</v>
      </c>
      <c r="D31" s="153">
        <v>18.21</v>
      </c>
      <c r="E31" s="633">
        <f>IF(D30=0,0,D31/D30)</f>
        <v>0.2315909958031286</v>
      </c>
      <c r="F31" s="622"/>
      <c r="G31" s="153">
        <v>17.81</v>
      </c>
      <c r="H31" s="633">
        <f>IF(G30=0,0,G31/G30)</f>
        <v>0.22572877059569071</v>
      </c>
      <c r="I31" s="622"/>
    </row>
    <row r="32" spans="1:9" ht="52.5" customHeight="1">
      <c r="A32" s="608">
        <v>5</v>
      </c>
      <c r="B32" s="16" t="s">
        <v>530</v>
      </c>
      <c r="C32" s="636" t="s">
        <v>194</v>
      </c>
      <c r="D32" s="619">
        <f>SUM(D34:D36)</f>
        <v>2</v>
      </c>
      <c r="E32" s="613">
        <f>SUM(E34:F36)</f>
        <v>52</v>
      </c>
      <c r="F32" s="613"/>
      <c r="G32" s="619">
        <f>SUM(G34:G36)</f>
        <v>2</v>
      </c>
      <c r="H32" s="613">
        <f>SUM(H34:I36)</f>
        <v>52</v>
      </c>
      <c r="I32" s="613"/>
    </row>
    <row r="33" spans="1:9" ht="14.25" customHeight="1">
      <c r="A33" s="582"/>
      <c r="B33" s="162" t="s">
        <v>106</v>
      </c>
      <c r="C33" s="637"/>
      <c r="D33" s="609"/>
      <c r="E33" s="614"/>
      <c r="F33" s="614"/>
      <c r="G33" s="609"/>
      <c r="H33" s="614"/>
      <c r="I33" s="614"/>
    </row>
    <row r="34" spans="1:9" ht="12.75">
      <c r="A34" s="582"/>
      <c r="B34" s="16" t="s">
        <v>90</v>
      </c>
      <c r="C34" s="151" t="s">
        <v>194</v>
      </c>
      <c r="D34" s="198">
        <v>1</v>
      </c>
      <c r="E34" s="615">
        <v>20</v>
      </c>
      <c r="F34" s="616"/>
      <c r="G34" s="198">
        <v>1</v>
      </c>
      <c r="H34" s="615">
        <v>20</v>
      </c>
      <c r="I34" s="616"/>
    </row>
    <row r="35" spans="1:9" ht="12.75">
      <c r="A35" s="582"/>
      <c r="B35" s="16" t="s">
        <v>66</v>
      </c>
      <c r="C35" s="151" t="s">
        <v>194</v>
      </c>
      <c r="D35" s="198">
        <v>1</v>
      </c>
      <c r="E35" s="615">
        <v>32</v>
      </c>
      <c r="F35" s="616"/>
      <c r="G35" s="198">
        <v>1</v>
      </c>
      <c r="H35" s="615">
        <v>32</v>
      </c>
      <c r="I35" s="616"/>
    </row>
    <row r="36" spans="1:9" ht="12.75">
      <c r="A36" s="583"/>
      <c r="B36" s="16" t="s">
        <v>89</v>
      </c>
      <c r="C36" s="151" t="s">
        <v>194</v>
      </c>
      <c r="D36" s="198"/>
      <c r="E36" s="615"/>
      <c r="F36" s="616"/>
      <c r="G36" s="198"/>
      <c r="H36" s="615"/>
      <c r="I36" s="616"/>
    </row>
    <row r="37" spans="1:9" ht="28.5" customHeight="1">
      <c r="A37" s="608">
        <v>6</v>
      </c>
      <c r="B37" s="16" t="s">
        <v>531</v>
      </c>
      <c r="C37" s="636" t="s">
        <v>88</v>
      </c>
      <c r="D37" s="592">
        <v>2</v>
      </c>
      <c r="E37" s="593"/>
      <c r="F37" s="594"/>
      <c r="G37" s="592">
        <v>2</v>
      </c>
      <c r="H37" s="593"/>
      <c r="I37" s="594"/>
    </row>
    <row r="38" spans="1:9" ht="12.75">
      <c r="A38" s="582"/>
      <c r="B38" s="162" t="s">
        <v>76</v>
      </c>
      <c r="C38" s="637"/>
      <c r="D38" s="595"/>
      <c r="E38" s="596"/>
      <c r="F38" s="597"/>
      <c r="G38" s="595"/>
      <c r="H38" s="596"/>
      <c r="I38" s="597"/>
    </row>
    <row r="39" spans="1:9" ht="15" customHeight="1">
      <c r="A39" s="582"/>
      <c r="B39" s="162" t="s">
        <v>91</v>
      </c>
      <c r="C39" s="151" t="s">
        <v>195</v>
      </c>
      <c r="D39" s="198">
        <v>2</v>
      </c>
      <c r="E39" s="633">
        <f>IF(D37=0,0,D39/D37)</f>
        <v>1</v>
      </c>
      <c r="F39" s="622"/>
      <c r="G39" s="198">
        <v>2</v>
      </c>
      <c r="H39" s="633">
        <f>IF(G37=0,0,G39/G37)</f>
        <v>1</v>
      </c>
      <c r="I39" s="622"/>
    </row>
    <row r="40" spans="1:9" ht="15" customHeight="1">
      <c r="A40" s="582"/>
      <c r="B40" s="162" t="s">
        <v>92</v>
      </c>
      <c r="C40" s="151" t="s">
        <v>88</v>
      </c>
      <c r="D40" s="627">
        <v>2</v>
      </c>
      <c r="E40" s="620"/>
      <c r="F40" s="621"/>
      <c r="G40" s="627">
        <v>2</v>
      </c>
      <c r="H40" s="620"/>
      <c r="I40" s="621"/>
    </row>
    <row r="41" spans="1:9" ht="27" customHeight="1">
      <c r="A41" s="582"/>
      <c r="B41" s="162" t="s">
        <v>93</v>
      </c>
      <c r="C41" s="151" t="s">
        <v>195</v>
      </c>
      <c r="D41" s="198"/>
      <c r="E41" s="633">
        <f>IF(D37=0,0,D41/D37)</f>
        <v>0</v>
      </c>
      <c r="F41" s="622"/>
      <c r="G41" s="198"/>
      <c r="H41" s="633">
        <f>IF(G37=0,0,G41/G37)</f>
        <v>0</v>
      </c>
      <c r="I41" s="622"/>
    </row>
    <row r="42" spans="1:9" ht="27.75" customHeight="1">
      <c r="A42" s="582"/>
      <c r="B42" s="162" t="s">
        <v>546</v>
      </c>
      <c r="C42" s="151" t="s">
        <v>88</v>
      </c>
      <c r="D42" s="627"/>
      <c r="E42" s="620"/>
      <c r="F42" s="621"/>
      <c r="G42" s="627"/>
      <c r="H42" s="620"/>
      <c r="I42" s="621"/>
    </row>
    <row r="43" spans="1:9" ht="25.5">
      <c r="A43" s="583"/>
      <c r="B43" s="162" t="s">
        <v>94</v>
      </c>
      <c r="C43" s="151" t="s">
        <v>88</v>
      </c>
      <c r="D43" s="627"/>
      <c r="E43" s="620"/>
      <c r="F43" s="621"/>
      <c r="G43" s="627"/>
      <c r="H43" s="620"/>
      <c r="I43" s="621"/>
    </row>
    <row r="44" spans="1:9" ht="105" customHeight="1">
      <c r="A44" s="608">
        <v>7</v>
      </c>
      <c r="B44" s="16" t="s">
        <v>532</v>
      </c>
      <c r="C44" s="151" t="s">
        <v>194</v>
      </c>
      <c r="D44" s="199">
        <f>SUM(D47,D49)</f>
        <v>95</v>
      </c>
      <c r="E44" s="598">
        <f>SUM(F47,F49)</f>
        <v>82.25</v>
      </c>
      <c r="F44" s="599"/>
      <c r="G44" s="199">
        <f>SUM(G47,G49)</f>
        <v>95</v>
      </c>
      <c r="H44" s="598">
        <f>SUM(I47,I49)</f>
        <v>82.25</v>
      </c>
      <c r="I44" s="599"/>
    </row>
    <row r="45" spans="1:9" ht="12.75">
      <c r="A45" s="582"/>
      <c r="B45" s="162" t="s">
        <v>77</v>
      </c>
      <c r="C45" s="636" t="s">
        <v>196</v>
      </c>
      <c r="D45" s="619">
        <f>SUM(D48,D50)</f>
        <v>31</v>
      </c>
      <c r="E45" s="625">
        <f>IF(D44=0,0,D45/D44)</f>
        <v>0.3263157894736842</v>
      </c>
      <c r="F45" s="613">
        <f>SUM(F48,F50)</f>
        <v>61.88</v>
      </c>
      <c r="G45" s="619">
        <f>SUM(G48,G50)</f>
        <v>31</v>
      </c>
      <c r="H45" s="625">
        <f>IF(G44=0,0,G45/G44)</f>
        <v>0.3263157894736842</v>
      </c>
      <c r="I45" s="613">
        <f>SUM(I48,I50)</f>
        <v>61.88</v>
      </c>
    </row>
    <row r="46" spans="1:9" ht="12.75">
      <c r="A46" s="582"/>
      <c r="B46" s="162" t="s">
        <v>106</v>
      </c>
      <c r="C46" s="637"/>
      <c r="D46" s="609"/>
      <c r="E46" s="626"/>
      <c r="F46" s="614"/>
      <c r="G46" s="609"/>
      <c r="H46" s="626"/>
      <c r="I46" s="614"/>
    </row>
    <row r="47" spans="1:9" ht="12.75">
      <c r="A47" s="582"/>
      <c r="B47" s="16" t="s">
        <v>111</v>
      </c>
      <c r="C47" s="151" t="s">
        <v>634</v>
      </c>
      <c r="D47" s="198">
        <v>91</v>
      </c>
      <c r="E47" s="200">
        <f>IF(D44=0,0,D47/D44)</f>
        <v>0.9578947368421052</v>
      </c>
      <c r="F47" s="153">
        <v>30.25</v>
      </c>
      <c r="G47" s="198">
        <v>91</v>
      </c>
      <c r="H47" s="200">
        <f>IF(G44=0,0,G47/G44)</f>
        <v>0.9578947368421052</v>
      </c>
      <c r="I47" s="153">
        <v>30.25</v>
      </c>
    </row>
    <row r="48" spans="1:9" ht="12.75">
      <c r="A48" s="582"/>
      <c r="B48" s="162" t="s">
        <v>78</v>
      </c>
      <c r="C48" s="151" t="s">
        <v>196</v>
      </c>
      <c r="D48" s="198">
        <v>27</v>
      </c>
      <c r="E48" s="200">
        <f>IF(D47=0,0,D48/D47)</f>
        <v>0.2967032967032967</v>
      </c>
      <c r="F48" s="153">
        <v>9.88</v>
      </c>
      <c r="G48" s="198">
        <v>27</v>
      </c>
      <c r="H48" s="200">
        <f>IF(G47=0,0,G48/G47)</f>
        <v>0.2967032967032967</v>
      </c>
      <c r="I48" s="153">
        <v>9.88</v>
      </c>
    </row>
    <row r="49" spans="1:9" ht="12.75">
      <c r="A49" s="582"/>
      <c r="B49" s="16" t="s">
        <v>112</v>
      </c>
      <c r="C49" s="151" t="s">
        <v>196</v>
      </c>
      <c r="D49" s="199">
        <f>SUM(D52,D54)</f>
        <v>4</v>
      </c>
      <c r="E49" s="200">
        <f>IF(D44=0,0,D49/D44)</f>
        <v>0.042105263157894736</v>
      </c>
      <c r="F49" s="201">
        <f>SUM(E52,E54)</f>
        <v>52</v>
      </c>
      <c r="G49" s="199">
        <f>SUM(G52,G54)</f>
        <v>4</v>
      </c>
      <c r="H49" s="200">
        <f>IF(G44=0,0,G49/G44)</f>
        <v>0.042105263157894736</v>
      </c>
      <c r="I49" s="201">
        <f>SUM(H52,H54)</f>
        <v>52</v>
      </c>
    </row>
    <row r="50" spans="1:9" ht="12.75">
      <c r="A50" s="582"/>
      <c r="B50" s="162" t="s">
        <v>77</v>
      </c>
      <c r="C50" s="636" t="s">
        <v>196</v>
      </c>
      <c r="D50" s="619">
        <f>SUM(D53,D55)</f>
        <v>4</v>
      </c>
      <c r="E50" s="625">
        <f>IF(D44=0,0,D50/D44)</f>
        <v>0.042105263157894736</v>
      </c>
      <c r="F50" s="613">
        <f>SUM(E53,E55)</f>
        <v>52</v>
      </c>
      <c r="G50" s="619">
        <f>SUM(G53,G55)</f>
        <v>4</v>
      </c>
      <c r="H50" s="625">
        <f>IF(G49=0,0,G50/G49)</f>
        <v>1</v>
      </c>
      <c r="I50" s="613">
        <f>SUM(H53,H55)</f>
        <v>52</v>
      </c>
    </row>
    <row r="51" spans="1:9" ht="12.75">
      <c r="A51" s="582"/>
      <c r="B51" s="162" t="s">
        <v>106</v>
      </c>
      <c r="C51" s="637"/>
      <c r="D51" s="609"/>
      <c r="E51" s="626"/>
      <c r="F51" s="614"/>
      <c r="G51" s="609"/>
      <c r="H51" s="626"/>
      <c r="I51" s="614"/>
    </row>
    <row r="52" spans="1:9" ht="12.75">
      <c r="A52" s="582"/>
      <c r="B52" s="16" t="s">
        <v>103</v>
      </c>
      <c r="C52" s="151" t="s">
        <v>194</v>
      </c>
      <c r="D52" s="198">
        <v>2</v>
      </c>
      <c r="E52" s="615">
        <v>20</v>
      </c>
      <c r="F52" s="616"/>
      <c r="G52" s="198">
        <v>2</v>
      </c>
      <c r="H52" s="615">
        <v>20</v>
      </c>
      <c r="I52" s="616"/>
    </row>
    <row r="53" spans="1:9" ht="12.75">
      <c r="A53" s="582"/>
      <c r="B53" s="162" t="s">
        <v>77</v>
      </c>
      <c r="C53" s="151" t="s">
        <v>194</v>
      </c>
      <c r="D53" s="198">
        <v>2</v>
      </c>
      <c r="E53" s="615">
        <v>20</v>
      </c>
      <c r="F53" s="616"/>
      <c r="G53" s="198">
        <v>2</v>
      </c>
      <c r="H53" s="615">
        <v>20</v>
      </c>
      <c r="I53" s="616"/>
    </row>
    <row r="54" spans="1:9" ht="12.75">
      <c r="A54" s="582"/>
      <c r="B54" s="16" t="s">
        <v>113</v>
      </c>
      <c r="C54" s="151" t="s">
        <v>194</v>
      </c>
      <c r="D54" s="198">
        <v>2</v>
      </c>
      <c r="E54" s="615">
        <v>32</v>
      </c>
      <c r="F54" s="616"/>
      <c r="G54" s="198">
        <v>2</v>
      </c>
      <c r="H54" s="615">
        <v>32</v>
      </c>
      <c r="I54" s="616"/>
    </row>
    <row r="55" spans="1:10" ht="12.75">
      <c r="A55" s="583"/>
      <c r="B55" s="162" t="s">
        <v>77</v>
      </c>
      <c r="C55" s="151" t="s">
        <v>194</v>
      </c>
      <c r="D55" s="198">
        <v>2</v>
      </c>
      <c r="E55" s="615">
        <v>32</v>
      </c>
      <c r="F55" s="616"/>
      <c r="G55" s="198">
        <v>2</v>
      </c>
      <c r="H55" s="615">
        <v>32</v>
      </c>
      <c r="I55" s="616"/>
      <c r="J55" s="138">
        <v>6</v>
      </c>
    </row>
    <row r="56" spans="1:9" ht="53.25" customHeight="1">
      <c r="A56" s="608">
        <v>8</v>
      </c>
      <c r="B56" s="16" t="s">
        <v>533</v>
      </c>
      <c r="C56" s="151" t="s">
        <v>88</v>
      </c>
      <c r="D56" s="610">
        <f>SUM(D59,D61,D63)</f>
        <v>0</v>
      </c>
      <c r="E56" s="611"/>
      <c r="F56" s="612"/>
      <c r="G56" s="610">
        <f>SUM(G59,G61,G63)</f>
        <v>0</v>
      </c>
      <c r="H56" s="611"/>
      <c r="I56" s="612"/>
    </row>
    <row r="57" spans="1:9" ht="12.75">
      <c r="A57" s="582"/>
      <c r="B57" s="162" t="s">
        <v>79</v>
      </c>
      <c r="C57" s="636" t="s">
        <v>195</v>
      </c>
      <c r="D57" s="619">
        <f>SUM(D60,D62,D64)</f>
        <v>0</v>
      </c>
      <c r="E57" s="625">
        <f>IF(D56=0,0,D57/D56)</f>
        <v>0</v>
      </c>
      <c r="F57" s="625"/>
      <c r="G57" s="619">
        <f>SUM(G60,G62,G64)</f>
        <v>0</v>
      </c>
      <c r="H57" s="625">
        <f>IF(G56=0,0,G57/G56)</f>
        <v>0</v>
      </c>
      <c r="I57" s="625"/>
    </row>
    <row r="58" spans="1:9" ht="12.75">
      <c r="A58" s="582"/>
      <c r="B58" s="162" t="s">
        <v>106</v>
      </c>
      <c r="C58" s="637"/>
      <c r="D58" s="609"/>
      <c r="E58" s="626"/>
      <c r="F58" s="626"/>
      <c r="G58" s="609"/>
      <c r="H58" s="626"/>
      <c r="I58" s="626"/>
    </row>
    <row r="59" spans="1:9" ht="12.75">
      <c r="A59" s="582"/>
      <c r="B59" s="16" t="s">
        <v>103</v>
      </c>
      <c r="C59" s="151" t="s">
        <v>88</v>
      </c>
      <c r="D59" s="627"/>
      <c r="E59" s="620"/>
      <c r="F59" s="621"/>
      <c r="G59" s="627"/>
      <c r="H59" s="620"/>
      <c r="I59" s="621"/>
    </row>
    <row r="60" spans="1:9" ht="12.75">
      <c r="A60" s="582"/>
      <c r="B60" s="162" t="s">
        <v>79</v>
      </c>
      <c r="C60" s="151" t="s">
        <v>88</v>
      </c>
      <c r="D60" s="627"/>
      <c r="E60" s="620"/>
      <c r="F60" s="621"/>
      <c r="G60" s="627"/>
      <c r="H60" s="620"/>
      <c r="I60" s="621"/>
    </row>
    <row r="61" spans="1:9" ht="12.75">
      <c r="A61" s="582"/>
      <c r="B61" s="16" t="s">
        <v>102</v>
      </c>
      <c r="C61" s="151" t="s">
        <v>88</v>
      </c>
      <c r="D61" s="627"/>
      <c r="E61" s="620"/>
      <c r="F61" s="621"/>
      <c r="G61" s="627"/>
      <c r="H61" s="620"/>
      <c r="I61" s="621"/>
    </row>
    <row r="62" spans="1:9" ht="12.75">
      <c r="A62" s="582"/>
      <c r="B62" s="162" t="s">
        <v>79</v>
      </c>
      <c r="C62" s="151" t="s">
        <v>88</v>
      </c>
      <c r="D62" s="627"/>
      <c r="E62" s="620"/>
      <c r="F62" s="621"/>
      <c r="G62" s="627"/>
      <c r="H62" s="620"/>
      <c r="I62" s="621"/>
    </row>
    <row r="63" spans="1:9" ht="12.75">
      <c r="A63" s="582"/>
      <c r="B63" s="16" t="s">
        <v>101</v>
      </c>
      <c r="C63" s="151" t="s">
        <v>88</v>
      </c>
      <c r="D63" s="627"/>
      <c r="E63" s="620"/>
      <c r="F63" s="621"/>
      <c r="G63" s="627"/>
      <c r="H63" s="620"/>
      <c r="I63" s="621"/>
    </row>
    <row r="64" spans="1:9" ht="12.75">
      <c r="A64" s="583"/>
      <c r="B64" s="162" t="s">
        <v>79</v>
      </c>
      <c r="C64" s="151" t="s">
        <v>88</v>
      </c>
      <c r="D64" s="627"/>
      <c r="E64" s="620"/>
      <c r="F64" s="621"/>
      <c r="G64" s="627"/>
      <c r="H64" s="620"/>
      <c r="I64" s="621"/>
    </row>
    <row r="65" spans="1:9" ht="51" customHeight="1">
      <c r="A65" s="608">
        <v>9</v>
      </c>
      <c r="B65" s="16" t="s">
        <v>534</v>
      </c>
      <c r="C65" s="151" t="s">
        <v>88</v>
      </c>
      <c r="D65" s="610">
        <f>SUM(D68,D70,D72)</f>
        <v>0</v>
      </c>
      <c r="E65" s="611"/>
      <c r="F65" s="612"/>
      <c r="G65" s="610">
        <f>SUM(G68,G70,G72)</f>
        <v>0</v>
      </c>
      <c r="H65" s="611"/>
      <c r="I65" s="612"/>
    </row>
    <row r="66" spans="1:9" ht="14.25" customHeight="1">
      <c r="A66" s="582"/>
      <c r="B66" s="162" t="s">
        <v>79</v>
      </c>
      <c r="C66" s="636" t="s">
        <v>195</v>
      </c>
      <c r="D66" s="619">
        <f>SUM(D69,D71,D73)</f>
        <v>0</v>
      </c>
      <c r="E66" s="625">
        <f>IF(D65=0,0,D66/D65)</f>
        <v>0</v>
      </c>
      <c r="F66" s="625"/>
      <c r="G66" s="619">
        <f>SUM(G69,G71,G73)</f>
        <v>0</v>
      </c>
      <c r="H66" s="625">
        <f>IF(G65=0,0,G66/G65)</f>
        <v>0</v>
      </c>
      <c r="I66" s="625"/>
    </row>
    <row r="67" spans="1:9" ht="12.75">
      <c r="A67" s="582"/>
      <c r="B67" s="162" t="s">
        <v>106</v>
      </c>
      <c r="C67" s="637"/>
      <c r="D67" s="609"/>
      <c r="E67" s="626"/>
      <c r="F67" s="626"/>
      <c r="G67" s="609"/>
      <c r="H67" s="626"/>
      <c r="I67" s="626"/>
    </row>
    <row r="68" spans="1:9" ht="12.75">
      <c r="A68" s="582"/>
      <c r="B68" s="16" t="s">
        <v>103</v>
      </c>
      <c r="C68" s="151" t="s">
        <v>88</v>
      </c>
      <c r="D68" s="627"/>
      <c r="E68" s="620"/>
      <c r="F68" s="621"/>
      <c r="G68" s="627"/>
      <c r="H68" s="620"/>
      <c r="I68" s="621"/>
    </row>
    <row r="69" spans="1:9" ht="12.75">
      <c r="A69" s="582"/>
      <c r="B69" s="162" t="s">
        <v>79</v>
      </c>
      <c r="C69" s="151" t="s">
        <v>88</v>
      </c>
      <c r="D69" s="627"/>
      <c r="E69" s="620"/>
      <c r="F69" s="621"/>
      <c r="G69" s="627"/>
      <c r="H69" s="620"/>
      <c r="I69" s="621"/>
    </row>
    <row r="70" spans="1:9" ht="12.75">
      <c r="A70" s="582"/>
      <c r="B70" s="16" t="s">
        <v>102</v>
      </c>
      <c r="C70" s="151" t="s">
        <v>88</v>
      </c>
      <c r="D70" s="627"/>
      <c r="E70" s="620"/>
      <c r="F70" s="621"/>
      <c r="G70" s="627"/>
      <c r="H70" s="620"/>
      <c r="I70" s="621"/>
    </row>
    <row r="71" spans="1:9" ht="12.75">
      <c r="A71" s="582"/>
      <c r="B71" s="162" t="s">
        <v>79</v>
      </c>
      <c r="C71" s="151" t="s">
        <v>88</v>
      </c>
      <c r="D71" s="627"/>
      <c r="E71" s="620"/>
      <c r="F71" s="621"/>
      <c r="G71" s="627"/>
      <c r="H71" s="620"/>
      <c r="I71" s="621"/>
    </row>
    <row r="72" spans="1:9" ht="12.75">
      <c r="A72" s="582"/>
      <c r="B72" s="16" t="s">
        <v>101</v>
      </c>
      <c r="C72" s="151" t="s">
        <v>88</v>
      </c>
      <c r="D72" s="627"/>
      <c r="E72" s="620"/>
      <c r="F72" s="621"/>
      <c r="G72" s="627"/>
      <c r="H72" s="620"/>
      <c r="I72" s="621"/>
    </row>
    <row r="73" spans="1:9" ht="12.75">
      <c r="A73" s="583"/>
      <c r="B73" s="162" t="s">
        <v>79</v>
      </c>
      <c r="C73" s="151" t="s">
        <v>88</v>
      </c>
      <c r="D73" s="627"/>
      <c r="E73" s="620"/>
      <c r="F73" s="621"/>
      <c r="G73" s="627"/>
      <c r="H73" s="620"/>
      <c r="I73" s="621"/>
    </row>
    <row r="74" spans="1:9" ht="51.75" customHeight="1">
      <c r="A74" s="608">
        <v>10</v>
      </c>
      <c r="B74" s="16" t="s">
        <v>535</v>
      </c>
      <c r="C74" s="151" t="s">
        <v>88</v>
      </c>
      <c r="D74" s="610">
        <f>SUM(D77,D79,D81)</f>
        <v>14</v>
      </c>
      <c r="E74" s="611"/>
      <c r="F74" s="612"/>
      <c r="G74" s="610">
        <f>SUM(G77,G79,G81)</f>
        <v>14</v>
      </c>
      <c r="H74" s="611"/>
      <c r="I74" s="612"/>
    </row>
    <row r="75" spans="1:9" ht="15" customHeight="1">
      <c r="A75" s="582"/>
      <c r="B75" s="162" t="s">
        <v>79</v>
      </c>
      <c r="C75" s="636" t="s">
        <v>195</v>
      </c>
      <c r="D75" s="619">
        <f>SUM(D78,D80,D82)</f>
        <v>2</v>
      </c>
      <c r="E75" s="625">
        <f>IF(D74=0,0,D75/D74)</f>
        <v>0.14285714285714285</v>
      </c>
      <c r="F75" s="625"/>
      <c r="G75" s="619">
        <f>SUM(G78,G80,G82)</f>
        <v>2</v>
      </c>
      <c r="H75" s="625">
        <f>IF(G74=0,0,G75/G74)</f>
        <v>0.14285714285714285</v>
      </c>
      <c r="I75" s="625"/>
    </row>
    <row r="76" spans="1:9" ht="12.75">
      <c r="A76" s="582"/>
      <c r="B76" s="162" t="s">
        <v>106</v>
      </c>
      <c r="C76" s="637"/>
      <c r="D76" s="609"/>
      <c r="E76" s="626"/>
      <c r="F76" s="626"/>
      <c r="G76" s="609"/>
      <c r="H76" s="626"/>
      <c r="I76" s="626"/>
    </row>
    <row r="77" spans="1:9" ht="12.75">
      <c r="A77" s="582"/>
      <c r="B77" s="16" t="s">
        <v>103</v>
      </c>
      <c r="C77" s="151" t="s">
        <v>88</v>
      </c>
      <c r="D77" s="627">
        <v>4</v>
      </c>
      <c r="E77" s="620"/>
      <c r="F77" s="621"/>
      <c r="G77" s="627">
        <v>4</v>
      </c>
      <c r="H77" s="620"/>
      <c r="I77" s="621"/>
    </row>
    <row r="78" spans="1:9" ht="12.75">
      <c r="A78" s="582"/>
      <c r="B78" s="162" t="s">
        <v>79</v>
      </c>
      <c r="C78" s="151" t="s">
        <v>88</v>
      </c>
      <c r="D78" s="627"/>
      <c r="E78" s="620"/>
      <c r="F78" s="621"/>
      <c r="G78" s="627"/>
      <c r="H78" s="620"/>
      <c r="I78" s="621"/>
    </row>
    <row r="79" spans="1:9" ht="12.75">
      <c r="A79" s="582"/>
      <c r="B79" s="16" t="s">
        <v>102</v>
      </c>
      <c r="C79" s="151" t="s">
        <v>88</v>
      </c>
      <c r="D79" s="627">
        <v>10</v>
      </c>
      <c r="E79" s="620"/>
      <c r="F79" s="621"/>
      <c r="G79" s="627">
        <v>10</v>
      </c>
      <c r="H79" s="620"/>
      <c r="I79" s="621"/>
    </row>
    <row r="80" spans="1:9" ht="12.75">
      <c r="A80" s="582"/>
      <c r="B80" s="162" t="s">
        <v>79</v>
      </c>
      <c r="C80" s="151" t="s">
        <v>88</v>
      </c>
      <c r="D80" s="627">
        <v>2</v>
      </c>
      <c r="E80" s="620"/>
      <c r="F80" s="621"/>
      <c r="G80" s="627">
        <v>2</v>
      </c>
      <c r="H80" s="620"/>
      <c r="I80" s="621"/>
    </row>
    <row r="81" spans="1:9" ht="12.75">
      <c r="A81" s="582"/>
      <c r="B81" s="16" t="s">
        <v>101</v>
      </c>
      <c r="C81" s="151" t="s">
        <v>88</v>
      </c>
      <c r="D81" s="627"/>
      <c r="E81" s="620"/>
      <c r="F81" s="621"/>
      <c r="G81" s="627"/>
      <c r="H81" s="620"/>
      <c r="I81" s="621"/>
    </row>
    <row r="82" spans="1:9" ht="12.75">
      <c r="A82" s="583"/>
      <c r="B82" s="162" t="s">
        <v>79</v>
      </c>
      <c r="C82" s="151" t="s">
        <v>88</v>
      </c>
      <c r="D82" s="627"/>
      <c r="E82" s="620"/>
      <c r="F82" s="621"/>
      <c r="G82" s="627"/>
      <c r="H82" s="620"/>
      <c r="I82" s="621"/>
    </row>
    <row r="83" spans="1:9" ht="52.5" customHeight="1">
      <c r="A83" s="608">
        <v>11</v>
      </c>
      <c r="B83" s="16" t="s">
        <v>536</v>
      </c>
      <c r="C83" s="636" t="s">
        <v>88</v>
      </c>
      <c r="D83" s="638">
        <f>SUM(D85,D88,D91,D95)</f>
        <v>134</v>
      </c>
      <c r="E83" s="628"/>
      <c r="F83" s="629"/>
      <c r="G83" s="638">
        <f>SUM(G85,G88,G91,G95)</f>
        <v>134</v>
      </c>
      <c r="H83" s="628"/>
      <c r="I83" s="629"/>
    </row>
    <row r="84" spans="1:9" ht="14.25" customHeight="1">
      <c r="A84" s="582"/>
      <c r="B84" s="162" t="s">
        <v>114</v>
      </c>
      <c r="C84" s="637"/>
      <c r="D84" s="630"/>
      <c r="E84" s="631"/>
      <c r="F84" s="632"/>
      <c r="G84" s="630"/>
      <c r="H84" s="631"/>
      <c r="I84" s="632"/>
    </row>
    <row r="85" spans="1:9" ht="12.75">
      <c r="A85" s="582"/>
      <c r="B85" s="16" t="s">
        <v>115</v>
      </c>
      <c r="C85" s="151" t="s">
        <v>88</v>
      </c>
      <c r="D85" s="610">
        <f>SUM(D86,D87)</f>
        <v>131</v>
      </c>
      <c r="E85" s="611"/>
      <c r="F85" s="612"/>
      <c r="G85" s="610">
        <f>SUM(G86,G87)</f>
        <v>131</v>
      </c>
      <c r="H85" s="611"/>
      <c r="I85" s="612"/>
    </row>
    <row r="86" spans="1:9" ht="12.75">
      <c r="A86" s="582"/>
      <c r="B86" s="162" t="s">
        <v>116</v>
      </c>
      <c r="C86" s="151" t="s">
        <v>88</v>
      </c>
      <c r="D86" s="627">
        <v>131</v>
      </c>
      <c r="E86" s="620"/>
      <c r="F86" s="621"/>
      <c r="G86" s="627">
        <v>130</v>
      </c>
      <c r="H86" s="620"/>
      <c r="I86" s="621"/>
    </row>
    <row r="87" spans="1:9" ht="12.75">
      <c r="A87" s="582"/>
      <c r="B87" s="162" t="s">
        <v>95</v>
      </c>
      <c r="C87" s="151" t="s">
        <v>88</v>
      </c>
      <c r="D87" s="627"/>
      <c r="E87" s="620"/>
      <c r="F87" s="621"/>
      <c r="G87" s="627">
        <v>1</v>
      </c>
      <c r="H87" s="620"/>
      <c r="I87" s="621"/>
    </row>
    <row r="88" spans="1:9" ht="12.75">
      <c r="A88" s="582"/>
      <c r="B88" s="16" t="s">
        <v>117</v>
      </c>
      <c r="C88" s="151" t="s">
        <v>88</v>
      </c>
      <c r="D88" s="610">
        <f>SUM(D89,D90)</f>
        <v>0</v>
      </c>
      <c r="E88" s="611"/>
      <c r="F88" s="612"/>
      <c r="G88" s="610">
        <f>SUM(G89,G90)</f>
        <v>0</v>
      </c>
      <c r="H88" s="611"/>
      <c r="I88" s="612"/>
    </row>
    <row r="89" spans="1:9" ht="12.75">
      <c r="A89" s="582"/>
      <c r="B89" s="162" t="s">
        <v>116</v>
      </c>
      <c r="C89" s="151" t="s">
        <v>88</v>
      </c>
      <c r="D89" s="627"/>
      <c r="E89" s="620"/>
      <c r="F89" s="621"/>
      <c r="G89" s="627"/>
      <c r="H89" s="620"/>
      <c r="I89" s="621"/>
    </row>
    <row r="90" spans="1:9" ht="12.75">
      <c r="A90" s="582"/>
      <c r="B90" s="162" t="s">
        <v>95</v>
      </c>
      <c r="C90" s="151" t="s">
        <v>88</v>
      </c>
      <c r="D90" s="627"/>
      <c r="E90" s="620"/>
      <c r="F90" s="621"/>
      <c r="G90" s="627"/>
      <c r="H90" s="620"/>
      <c r="I90" s="621"/>
    </row>
    <row r="91" spans="1:9" ht="12.75">
      <c r="A91" s="582"/>
      <c r="B91" s="16" t="s">
        <v>118</v>
      </c>
      <c r="C91" s="151" t="s">
        <v>88</v>
      </c>
      <c r="D91" s="610">
        <f>SUM(D92:F94)</f>
        <v>3</v>
      </c>
      <c r="E91" s="611"/>
      <c r="F91" s="612"/>
      <c r="G91" s="610">
        <f>SUM(G92:I94)</f>
        <v>3</v>
      </c>
      <c r="H91" s="611"/>
      <c r="I91" s="612"/>
    </row>
    <row r="92" spans="1:9" ht="12.75">
      <c r="A92" s="582"/>
      <c r="B92" s="162" t="s">
        <v>116</v>
      </c>
      <c r="C92" s="151" t="s">
        <v>88</v>
      </c>
      <c r="D92" s="627">
        <v>3</v>
      </c>
      <c r="E92" s="620"/>
      <c r="F92" s="621"/>
      <c r="G92" s="627">
        <v>3</v>
      </c>
      <c r="H92" s="620"/>
      <c r="I92" s="621"/>
    </row>
    <row r="93" spans="1:9" ht="12.75">
      <c r="A93" s="582"/>
      <c r="B93" s="162" t="s">
        <v>95</v>
      </c>
      <c r="C93" s="151" t="s">
        <v>88</v>
      </c>
      <c r="D93" s="627"/>
      <c r="E93" s="620"/>
      <c r="F93" s="621"/>
      <c r="G93" s="627"/>
      <c r="H93" s="620"/>
      <c r="I93" s="621"/>
    </row>
    <row r="94" spans="1:9" ht="12.75">
      <c r="A94" s="582"/>
      <c r="B94" s="162" t="s">
        <v>97</v>
      </c>
      <c r="C94" s="151" t="s">
        <v>88</v>
      </c>
      <c r="D94" s="627"/>
      <c r="E94" s="620"/>
      <c r="F94" s="621"/>
      <c r="G94" s="627"/>
      <c r="H94" s="620"/>
      <c r="I94" s="621"/>
    </row>
    <row r="95" spans="1:9" ht="12.75">
      <c r="A95" s="582"/>
      <c r="B95" s="16" t="s">
        <v>119</v>
      </c>
      <c r="C95" s="151" t="s">
        <v>88</v>
      </c>
      <c r="D95" s="610">
        <f>SUM(D96:F98)</f>
        <v>0</v>
      </c>
      <c r="E95" s="611"/>
      <c r="F95" s="612"/>
      <c r="G95" s="610">
        <f>SUM(G96:I98)</f>
        <v>0</v>
      </c>
      <c r="H95" s="611"/>
      <c r="I95" s="612"/>
    </row>
    <row r="96" spans="1:9" ht="12.75">
      <c r="A96" s="582"/>
      <c r="B96" s="162" t="s">
        <v>116</v>
      </c>
      <c r="C96" s="151" t="s">
        <v>88</v>
      </c>
      <c r="D96" s="627"/>
      <c r="E96" s="620"/>
      <c r="F96" s="621"/>
      <c r="G96" s="627"/>
      <c r="H96" s="620"/>
      <c r="I96" s="621"/>
    </row>
    <row r="97" spans="1:9" ht="12.75">
      <c r="A97" s="582"/>
      <c r="B97" s="162" t="s">
        <v>96</v>
      </c>
      <c r="C97" s="151" t="s">
        <v>88</v>
      </c>
      <c r="D97" s="627"/>
      <c r="E97" s="620"/>
      <c r="F97" s="621"/>
      <c r="G97" s="627"/>
      <c r="H97" s="620"/>
      <c r="I97" s="621"/>
    </row>
    <row r="98" spans="1:9" ht="12.75">
      <c r="A98" s="583"/>
      <c r="B98" s="162" t="s">
        <v>97</v>
      </c>
      <c r="C98" s="151" t="s">
        <v>88</v>
      </c>
      <c r="D98" s="627"/>
      <c r="E98" s="620"/>
      <c r="F98" s="621"/>
      <c r="G98" s="627"/>
      <c r="H98" s="620"/>
      <c r="I98" s="621"/>
    </row>
    <row r="99" spans="1:9" ht="28.5" customHeight="1">
      <c r="A99" s="608">
        <v>12</v>
      </c>
      <c r="B99" s="16" t="s">
        <v>547</v>
      </c>
      <c r="C99" s="636" t="s">
        <v>195</v>
      </c>
      <c r="D99" s="619">
        <f>SUM(D101:D104)</f>
        <v>0</v>
      </c>
      <c r="E99" s="625">
        <f>IF(D83=0,0,D99/D83)</f>
        <v>0</v>
      </c>
      <c r="F99" s="625"/>
      <c r="G99" s="619">
        <f>SUM(G101:G104)</f>
        <v>0</v>
      </c>
      <c r="H99" s="625">
        <f>IF(G83=0,0,G99/G83)</f>
        <v>0</v>
      </c>
      <c r="I99" s="625"/>
    </row>
    <row r="100" spans="1:9" ht="14.25" customHeight="1">
      <c r="A100" s="582"/>
      <c r="B100" s="162" t="s">
        <v>106</v>
      </c>
      <c r="C100" s="637"/>
      <c r="D100" s="609"/>
      <c r="E100" s="626"/>
      <c r="F100" s="626"/>
      <c r="G100" s="609"/>
      <c r="H100" s="626"/>
      <c r="I100" s="626"/>
    </row>
    <row r="101" spans="1:9" ht="12.75">
      <c r="A101" s="582"/>
      <c r="B101" s="16" t="s">
        <v>111</v>
      </c>
      <c r="C101" s="151" t="s">
        <v>195</v>
      </c>
      <c r="D101" s="198"/>
      <c r="E101" s="633">
        <f>IF(D85=0,0,D101/D85)</f>
        <v>0</v>
      </c>
      <c r="F101" s="622"/>
      <c r="G101" s="198"/>
      <c r="H101" s="633">
        <f>IF(G85=0,0,G101/G85)</f>
        <v>0</v>
      </c>
      <c r="I101" s="622"/>
    </row>
    <row r="102" spans="1:9" ht="12.75">
      <c r="A102" s="582"/>
      <c r="B102" s="16" t="s">
        <v>103</v>
      </c>
      <c r="C102" s="151" t="s">
        <v>195</v>
      </c>
      <c r="D102" s="198"/>
      <c r="E102" s="633">
        <f>IF(D88=0,0,D102/D88)</f>
        <v>0</v>
      </c>
      <c r="F102" s="622"/>
      <c r="G102" s="198"/>
      <c r="H102" s="633">
        <f>IF(G88=0,0,G102/G88)</f>
        <v>0</v>
      </c>
      <c r="I102" s="622"/>
    </row>
    <row r="103" spans="1:9" ht="12.75">
      <c r="A103" s="582"/>
      <c r="B103" s="16" t="s">
        <v>102</v>
      </c>
      <c r="C103" s="151" t="s">
        <v>195</v>
      </c>
      <c r="D103" s="198"/>
      <c r="E103" s="633">
        <f>IF(D91=0,0,D103/D91)</f>
        <v>0</v>
      </c>
      <c r="F103" s="622"/>
      <c r="G103" s="198"/>
      <c r="H103" s="633">
        <f>IF(G91=0,0,G103/G91)</f>
        <v>0</v>
      </c>
      <c r="I103" s="622"/>
    </row>
    <row r="104" spans="1:9" ht="12.75">
      <c r="A104" s="583"/>
      <c r="B104" s="16" t="s">
        <v>101</v>
      </c>
      <c r="C104" s="151" t="s">
        <v>195</v>
      </c>
      <c r="D104" s="198"/>
      <c r="E104" s="633">
        <f>IF(D95=0,0,D104/D95)</f>
        <v>0</v>
      </c>
      <c r="F104" s="622"/>
      <c r="G104" s="198"/>
      <c r="H104" s="633">
        <f>IF(G95=0,0,G104/G95)</f>
        <v>0</v>
      </c>
      <c r="I104" s="622"/>
    </row>
    <row r="105" spans="1:9" ht="52.5" customHeight="1">
      <c r="A105" s="608">
        <v>13</v>
      </c>
      <c r="B105" s="16" t="s">
        <v>537</v>
      </c>
      <c r="C105" s="636" t="s">
        <v>88</v>
      </c>
      <c r="D105" s="638">
        <f>SUM(D107:F110)</f>
        <v>0</v>
      </c>
      <c r="E105" s="628"/>
      <c r="F105" s="629"/>
      <c r="G105" s="638">
        <f>SUM(G107:I110)</f>
        <v>0</v>
      </c>
      <c r="H105" s="628"/>
      <c r="I105" s="629"/>
    </row>
    <row r="106" spans="1:9" ht="12.75">
      <c r="A106" s="582"/>
      <c r="B106" s="162" t="s">
        <v>106</v>
      </c>
      <c r="C106" s="637"/>
      <c r="D106" s="630"/>
      <c r="E106" s="631"/>
      <c r="F106" s="632"/>
      <c r="G106" s="630"/>
      <c r="H106" s="631"/>
      <c r="I106" s="632"/>
    </row>
    <row r="107" spans="1:9" ht="12.75">
      <c r="A107" s="582"/>
      <c r="B107" s="16" t="s">
        <v>111</v>
      </c>
      <c r="C107" s="151" t="s">
        <v>88</v>
      </c>
      <c r="D107" s="627"/>
      <c r="E107" s="620"/>
      <c r="F107" s="621"/>
      <c r="G107" s="627"/>
      <c r="H107" s="620"/>
      <c r="I107" s="621"/>
    </row>
    <row r="108" spans="1:9" ht="12.75">
      <c r="A108" s="582"/>
      <c r="B108" s="16" t="s">
        <v>103</v>
      </c>
      <c r="C108" s="151" t="s">
        <v>88</v>
      </c>
      <c r="D108" s="627"/>
      <c r="E108" s="620"/>
      <c r="F108" s="621"/>
      <c r="G108" s="627"/>
      <c r="H108" s="620"/>
      <c r="I108" s="621"/>
    </row>
    <row r="109" spans="1:9" ht="12.75">
      <c r="A109" s="582"/>
      <c r="B109" s="16" t="s">
        <v>102</v>
      </c>
      <c r="C109" s="151">
        <v>0</v>
      </c>
      <c r="D109" s="627"/>
      <c r="E109" s="620"/>
      <c r="F109" s="621"/>
      <c r="G109" s="627"/>
      <c r="H109" s="620"/>
      <c r="I109" s="621"/>
    </row>
    <row r="110" spans="1:9" ht="12.75">
      <c r="A110" s="583"/>
      <c r="B110" s="16" t="s">
        <v>101</v>
      </c>
      <c r="C110" s="151" t="s">
        <v>88</v>
      </c>
      <c r="D110" s="627"/>
      <c r="E110" s="620"/>
      <c r="F110" s="621"/>
      <c r="G110" s="627"/>
      <c r="H110" s="620"/>
      <c r="I110" s="621"/>
    </row>
    <row r="111" spans="1:9" ht="27" customHeight="1">
      <c r="A111" s="608">
        <v>14</v>
      </c>
      <c r="B111" s="16" t="s">
        <v>538</v>
      </c>
      <c r="C111" s="151" t="s">
        <v>194</v>
      </c>
      <c r="D111" s="199">
        <f>SUM(D114,D118)</f>
        <v>60</v>
      </c>
      <c r="E111" s="615">
        <v>30.25</v>
      </c>
      <c r="F111" s="616"/>
      <c r="G111" s="199">
        <f>SUM(G114,G118)</f>
        <v>60</v>
      </c>
      <c r="H111" s="615">
        <v>30.25</v>
      </c>
      <c r="I111" s="616"/>
    </row>
    <row r="112" spans="1:9" ht="12.75">
      <c r="A112" s="582"/>
      <c r="B112" s="162" t="s">
        <v>78</v>
      </c>
      <c r="C112" s="636" t="s">
        <v>195</v>
      </c>
      <c r="D112" s="617">
        <v>12</v>
      </c>
      <c r="E112" s="625">
        <f>IF(D111=0,0,D112/D111)</f>
        <v>0.2</v>
      </c>
      <c r="F112" s="625"/>
      <c r="G112" s="617">
        <v>12</v>
      </c>
      <c r="H112" s="625">
        <f>IF(G111=0,0,G112/G111)</f>
        <v>0.2</v>
      </c>
      <c r="I112" s="625"/>
    </row>
    <row r="113" spans="1:9" ht="12.75">
      <c r="A113" s="582"/>
      <c r="B113" s="162" t="s">
        <v>106</v>
      </c>
      <c r="C113" s="637"/>
      <c r="D113" s="618"/>
      <c r="E113" s="626"/>
      <c r="F113" s="626"/>
      <c r="G113" s="618"/>
      <c r="H113" s="626"/>
      <c r="I113" s="626"/>
    </row>
    <row r="114" spans="1:9" ht="12.75">
      <c r="A114" s="582"/>
      <c r="B114" s="162" t="s">
        <v>197</v>
      </c>
      <c r="C114" s="151" t="s">
        <v>195</v>
      </c>
      <c r="D114" s="199">
        <f>SUM(D115,D117)</f>
        <v>12</v>
      </c>
      <c r="E114" s="633">
        <f>IF(D111=0,0,D114/D111)</f>
        <v>0.2</v>
      </c>
      <c r="F114" s="622"/>
      <c r="G114" s="199">
        <f>SUM(G115,G117)</f>
        <v>12</v>
      </c>
      <c r="H114" s="633">
        <f>IF(G111=0,0,G114/G111)</f>
        <v>0.2</v>
      </c>
      <c r="I114" s="622"/>
    </row>
    <row r="115" spans="1:9" ht="12.75">
      <c r="A115" s="582"/>
      <c r="B115" s="162" t="s">
        <v>202</v>
      </c>
      <c r="C115" s="151" t="s">
        <v>195</v>
      </c>
      <c r="D115" s="198">
        <v>12</v>
      </c>
      <c r="E115" s="633">
        <f>IF(D114=0,0,D115/D114)</f>
        <v>1</v>
      </c>
      <c r="F115" s="622"/>
      <c r="G115" s="198">
        <v>12</v>
      </c>
      <c r="H115" s="633">
        <f>IF(G114=0,0,G115/G114)</f>
        <v>1</v>
      </c>
      <c r="I115" s="622"/>
    </row>
    <row r="116" spans="1:9" ht="12.75">
      <c r="A116" s="582"/>
      <c r="B116" s="162" t="s">
        <v>200</v>
      </c>
      <c r="C116" s="151" t="s">
        <v>195</v>
      </c>
      <c r="D116" s="198">
        <v>12</v>
      </c>
      <c r="E116" s="633">
        <f>IF(D115=0,0,D116/D115)</f>
        <v>1</v>
      </c>
      <c r="F116" s="622"/>
      <c r="G116" s="198">
        <v>12</v>
      </c>
      <c r="H116" s="633">
        <f>IF(G115=0,0,G116/G115)</f>
        <v>1</v>
      </c>
      <c r="I116" s="622"/>
    </row>
    <row r="117" spans="1:10" ht="12.75">
      <c r="A117" s="582"/>
      <c r="B117" s="162" t="s">
        <v>201</v>
      </c>
      <c r="C117" s="151" t="s">
        <v>195</v>
      </c>
      <c r="D117" s="198">
        <v>0</v>
      </c>
      <c r="E117" s="633">
        <f>IF(D114=0,0,D117/D114)</f>
        <v>0</v>
      </c>
      <c r="F117" s="622"/>
      <c r="G117" s="198">
        <v>0</v>
      </c>
      <c r="H117" s="633">
        <f>IF(G114=0,0,G117/G114)</f>
        <v>0</v>
      </c>
      <c r="I117" s="622"/>
      <c r="J117" s="138">
        <v>7</v>
      </c>
    </row>
    <row r="118" spans="1:9" ht="12.75">
      <c r="A118" s="582"/>
      <c r="B118" s="162" t="s">
        <v>198</v>
      </c>
      <c r="C118" s="151" t="s">
        <v>195</v>
      </c>
      <c r="D118" s="199">
        <f>SUM(D119,D120)</f>
        <v>48</v>
      </c>
      <c r="E118" s="633">
        <f>IF(D111=0,0,D118/D111)</f>
        <v>0.8</v>
      </c>
      <c r="F118" s="622"/>
      <c r="G118" s="199">
        <f>SUM(G119,G120)</f>
        <v>48</v>
      </c>
      <c r="H118" s="633">
        <f>IF(G111=0,0,G118/G111)</f>
        <v>0.8</v>
      </c>
      <c r="I118" s="622"/>
    </row>
    <row r="119" spans="1:9" ht="12.75">
      <c r="A119" s="582"/>
      <c r="B119" s="162" t="s">
        <v>199</v>
      </c>
      <c r="C119" s="151" t="s">
        <v>195</v>
      </c>
      <c r="D119" s="198">
        <v>18</v>
      </c>
      <c r="E119" s="633">
        <f>IF(D118=0,0,D119/D118)</f>
        <v>0.375</v>
      </c>
      <c r="F119" s="622"/>
      <c r="G119" s="198">
        <v>18</v>
      </c>
      <c r="H119" s="633">
        <f>IF(G118=0,0,G119/G118)</f>
        <v>0.375</v>
      </c>
      <c r="I119" s="622"/>
    </row>
    <row r="120" spans="1:9" ht="12.75">
      <c r="A120" s="582"/>
      <c r="B120" s="162" t="s">
        <v>201</v>
      </c>
      <c r="C120" s="151" t="s">
        <v>195</v>
      </c>
      <c r="D120" s="198">
        <v>30</v>
      </c>
      <c r="E120" s="633">
        <f>IF(D118=0,0,D120/D118)</f>
        <v>0.625</v>
      </c>
      <c r="F120" s="622"/>
      <c r="G120" s="198">
        <v>30</v>
      </c>
      <c r="H120" s="633">
        <f>IF(G118=0,0,G120/G118)</f>
        <v>0.625</v>
      </c>
      <c r="I120" s="622"/>
    </row>
    <row r="121" spans="1:9" ht="12.75">
      <c r="A121" s="608">
        <v>15</v>
      </c>
      <c r="B121" s="16" t="s">
        <v>539</v>
      </c>
      <c r="C121" s="151" t="s">
        <v>88</v>
      </c>
      <c r="D121" s="627">
        <v>1</v>
      </c>
      <c r="E121" s="620"/>
      <c r="F121" s="621"/>
      <c r="G121" s="627">
        <v>1</v>
      </c>
      <c r="H121" s="620"/>
      <c r="I121" s="621"/>
    </row>
    <row r="122" spans="1:9" ht="12.75">
      <c r="A122" s="583"/>
      <c r="B122" s="162" t="s">
        <v>77</v>
      </c>
      <c r="C122" s="151" t="s">
        <v>195</v>
      </c>
      <c r="D122" s="198">
        <v>1</v>
      </c>
      <c r="E122" s="633">
        <f>IF(D121=0,0,D122/D121)</f>
        <v>1</v>
      </c>
      <c r="F122" s="622"/>
      <c r="G122" s="198">
        <v>1</v>
      </c>
      <c r="H122" s="633">
        <f>IF(G121=0,0,G122/G121)</f>
        <v>1</v>
      </c>
      <c r="I122" s="622"/>
    </row>
    <row r="123" spans="1:9" ht="27.75" customHeight="1">
      <c r="A123" s="608">
        <v>16</v>
      </c>
      <c r="B123" s="16" t="s">
        <v>540</v>
      </c>
      <c r="C123" s="636" t="s">
        <v>88</v>
      </c>
      <c r="D123" s="638">
        <f>SUM(D125:D127)</f>
        <v>5</v>
      </c>
      <c r="E123" s="628"/>
      <c r="F123" s="629"/>
      <c r="G123" s="638">
        <f>SUM(G125:G127)</f>
        <v>5</v>
      </c>
      <c r="H123" s="628"/>
      <c r="I123" s="629"/>
    </row>
    <row r="124" spans="1:9" ht="14.25" customHeight="1">
      <c r="A124" s="582"/>
      <c r="B124" s="162" t="s">
        <v>106</v>
      </c>
      <c r="C124" s="637"/>
      <c r="D124" s="630"/>
      <c r="E124" s="631"/>
      <c r="F124" s="632"/>
      <c r="G124" s="630"/>
      <c r="H124" s="631"/>
      <c r="I124" s="632"/>
    </row>
    <row r="125" spans="1:9" ht="25.5">
      <c r="A125" s="582"/>
      <c r="B125" s="162" t="s">
        <v>120</v>
      </c>
      <c r="C125" s="151" t="s">
        <v>195</v>
      </c>
      <c r="D125" s="198">
        <v>5</v>
      </c>
      <c r="E125" s="633">
        <f>IF(D123=0,0,D125/D123)</f>
        <v>1</v>
      </c>
      <c r="F125" s="622"/>
      <c r="G125" s="198">
        <v>5</v>
      </c>
      <c r="H125" s="633">
        <f>IF(G123=0,0,G125/G123)</f>
        <v>1</v>
      </c>
      <c r="I125" s="622"/>
    </row>
    <row r="126" spans="1:9" ht="24" customHeight="1">
      <c r="A126" s="582"/>
      <c r="B126" s="162" t="s">
        <v>209</v>
      </c>
      <c r="C126" s="151" t="s">
        <v>195</v>
      </c>
      <c r="D126" s="198"/>
      <c r="E126" s="633">
        <f>IF(D123=0,0,D126/D123)</f>
        <v>0</v>
      </c>
      <c r="F126" s="622"/>
      <c r="G126" s="198"/>
      <c r="H126" s="633">
        <f>IF(G123=0,0,G126/G123)</f>
        <v>0</v>
      </c>
      <c r="I126" s="622"/>
    </row>
    <row r="127" spans="1:9" ht="25.5">
      <c r="A127" s="583"/>
      <c r="B127" s="162" t="s">
        <v>208</v>
      </c>
      <c r="C127" s="151" t="s">
        <v>195</v>
      </c>
      <c r="D127" s="198"/>
      <c r="E127" s="633">
        <f>IF(D123=0,0,D127/D123)</f>
        <v>0</v>
      </c>
      <c r="F127" s="622"/>
      <c r="G127" s="198"/>
      <c r="H127" s="633">
        <f>IF(G123=0,0,G127/G123)</f>
        <v>0</v>
      </c>
      <c r="I127" s="622"/>
    </row>
    <row r="128" spans="1:9" ht="41.25" customHeight="1">
      <c r="A128" s="608">
        <v>17</v>
      </c>
      <c r="B128" s="16" t="s">
        <v>541</v>
      </c>
      <c r="C128" s="151" t="s">
        <v>88</v>
      </c>
      <c r="D128" s="627">
        <v>302</v>
      </c>
      <c r="E128" s="620"/>
      <c r="F128" s="621"/>
      <c r="G128" s="627">
        <v>302</v>
      </c>
      <c r="H128" s="620"/>
      <c r="I128" s="621"/>
    </row>
    <row r="129" spans="1:9" ht="12.75">
      <c r="A129" s="583"/>
      <c r="B129" s="162" t="s">
        <v>79</v>
      </c>
      <c r="C129" s="151" t="s">
        <v>195</v>
      </c>
      <c r="D129" s="198"/>
      <c r="E129" s="633">
        <f>IF(D128=0,0,D129/D128)</f>
        <v>0</v>
      </c>
      <c r="F129" s="622"/>
      <c r="G129" s="198"/>
      <c r="H129" s="633">
        <f>IF(G128=0,0,G129/G128)</f>
        <v>0</v>
      </c>
      <c r="I129" s="622"/>
    </row>
    <row r="130" spans="1:9" ht="27" customHeight="1">
      <c r="A130" s="608">
        <v>18</v>
      </c>
      <c r="B130" s="16" t="s">
        <v>548</v>
      </c>
      <c r="C130" s="151" t="s">
        <v>88</v>
      </c>
      <c r="D130" s="627">
        <v>102</v>
      </c>
      <c r="E130" s="620"/>
      <c r="F130" s="621"/>
      <c r="G130" s="627">
        <v>102</v>
      </c>
      <c r="H130" s="620"/>
      <c r="I130" s="621"/>
    </row>
    <row r="131" spans="1:9" ht="12.75">
      <c r="A131" s="583"/>
      <c r="B131" s="162" t="s">
        <v>79</v>
      </c>
      <c r="C131" s="151" t="s">
        <v>195</v>
      </c>
      <c r="D131" s="198"/>
      <c r="E131" s="633">
        <f>IF(D130=0,0,D131/D130)</f>
        <v>0</v>
      </c>
      <c r="F131" s="622"/>
      <c r="G131" s="198"/>
      <c r="H131" s="633">
        <f>IF(G130=0,0,G131/G130)</f>
        <v>0</v>
      </c>
      <c r="I131" s="622"/>
    </row>
    <row r="132" spans="1:9" ht="27.75" customHeight="1">
      <c r="A132" s="608">
        <v>19</v>
      </c>
      <c r="B132" s="16" t="s">
        <v>542</v>
      </c>
      <c r="C132" s="151" t="s">
        <v>68</v>
      </c>
      <c r="D132" s="598">
        <f>SUM(D135:D137)</f>
        <v>4.2</v>
      </c>
      <c r="E132" s="607"/>
      <c r="F132" s="599"/>
      <c r="G132" s="598">
        <f>SUM(G135:G137)</f>
        <v>4.2</v>
      </c>
      <c r="H132" s="607"/>
      <c r="I132" s="599"/>
    </row>
    <row r="133" spans="1:9" ht="28.5" customHeight="1">
      <c r="A133" s="582"/>
      <c r="B133" s="162" t="s">
        <v>82</v>
      </c>
      <c r="C133" s="636" t="s">
        <v>170</v>
      </c>
      <c r="D133" s="623"/>
      <c r="E133" s="625">
        <f>IF(D132=0,0,D133/D132)</f>
        <v>0</v>
      </c>
      <c r="F133" s="625"/>
      <c r="G133" s="623"/>
      <c r="H133" s="625">
        <f>IF(G132=0,0,G133/G132)</f>
        <v>0</v>
      </c>
      <c r="I133" s="625"/>
    </row>
    <row r="134" spans="1:9" ht="12.75" customHeight="1">
      <c r="A134" s="582"/>
      <c r="B134" s="162" t="s">
        <v>106</v>
      </c>
      <c r="C134" s="637"/>
      <c r="D134" s="624"/>
      <c r="E134" s="626"/>
      <c r="F134" s="626"/>
      <c r="G134" s="624"/>
      <c r="H134" s="626"/>
      <c r="I134" s="626"/>
    </row>
    <row r="135" spans="1:9" ht="12.75">
      <c r="A135" s="582"/>
      <c r="B135" s="16" t="s">
        <v>143</v>
      </c>
      <c r="C135" s="151" t="s">
        <v>170</v>
      </c>
      <c r="D135" s="153">
        <v>4.2</v>
      </c>
      <c r="E135" s="633">
        <f>IF(D132=0,0,D135/D132)</f>
        <v>1</v>
      </c>
      <c r="F135" s="622"/>
      <c r="G135" s="153">
        <v>4.2</v>
      </c>
      <c r="H135" s="633">
        <f>IF(G132=0,0,G135/G132)</f>
        <v>1</v>
      </c>
      <c r="I135" s="622"/>
    </row>
    <row r="136" spans="1:9" ht="12.75">
      <c r="A136" s="582"/>
      <c r="B136" s="16" t="s">
        <v>144</v>
      </c>
      <c r="C136" s="151" t="s">
        <v>170</v>
      </c>
      <c r="D136" s="153"/>
      <c r="E136" s="633">
        <f>IF(D132=0,0,D136/D132)</f>
        <v>0</v>
      </c>
      <c r="F136" s="622"/>
      <c r="G136" s="153"/>
      <c r="H136" s="633">
        <f>IF(G132=0,0,G136/G132)</f>
        <v>0</v>
      </c>
      <c r="I136" s="622"/>
    </row>
    <row r="137" spans="1:9" ht="12.75">
      <c r="A137" s="583"/>
      <c r="B137" s="16" t="s">
        <v>145</v>
      </c>
      <c r="C137" s="151" t="s">
        <v>170</v>
      </c>
      <c r="D137" s="153"/>
      <c r="E137" s="633">
        <f>IF(D132=0,0,D137/D132)</f>
        <v>0</v>
      </c>
      <c r="F137" s="622"/>
      <c r="G137" s="153"/>
      <c r="H137" s="633">
        <f>IF(G132=0,0,G137/G132)</f>
        <v>0</v>
      </c>
      <c r="I137" s="622"/>
    </row>
    <row r="138" spans="1:9" ht="12.75">
      <c r="A138" s="608">
        <v>20</v>
      </c>
      <c r="B138" s="16" t="s">
        <v>543</v>
      </c>
      <c r="C138" s="636" t="s">
        <v>88</v>
      </c>
      <c r="D138" s="638">
        <f>SUM(D140:F143)</f>
        <v>51</v>
      </c>
      <c r="E138" s="628"/>
      <c r="F138" s="629"/>
      <c r="G138" s="638">
        <f>SUM(G140:I143)</f>
        <v>51</v>
      </c>
      <c r="H138" s="628"/>
      <c r="I138" s="629"/>
    </row>
    <row r="139" spans="1:9" ht="12.75">
      <c r="A139" s="582"/>
      <c r="B139" s="16" t="s">
        <v>106</v>
      </c>
      <c r="C139" s="637"/>
      <c r="D139" s="630"/>
      <c r="E139" s="631"/>
      <c r="F139" s="632"/>
      <c r="G139" s="630"/>
      <c r="H139" s="631"/>
      <c r="I139" s="632"/>
    </row>
    <row r="140" spans="1:9" ht="12.75">
      <c r="A140" s="582"/>
      <c r="B140" s="162" t="s">
        <v>83</v>
      </c>
      <c r="C140" s="151" t="s">
        <v>88</v>
      </c>
      <c r="D140" s="627">
        <v>51</v>
      </c>
      <c r="E140" s="620"/>
      <c r="F140" s="621"/>
      <c r="G140" s="627">
        <v>51</v>
      </c>
      <c r="H140" s="620"/>
      <c r="I140" s="621"/>
    </row>
    <row r="141" spans="1:9" ht="12.75">
      <c r="A141" s="582"/>
      <c r="B141" s="162" t="s">
        <v>84</v>
      </c>
      <c r="C141" s="151" t="s">
        <v>88</v>
      </c>
      <c r="D141" s="627"/>
      <c r="E141" s="620"/>
      <c r="F141" s="621"/>
      <c r="G141" s="627"/>
      <c r="H141" s="620"/>
      <c r="I141" s="621"/>
    </row>
    <row r="142" spans="1:9" ht="12.75">
      <c r="A142" s="582"/>
      <c r="B142" s="162" t="s">
        <v>85</v>
      </c>
      <c r="C142" s="151" t="s">
        <v>88</v>
      </c>
      <c r="D142" s="627"/>
      <c r="E142" s="620"/>
      <c r="F142" s="621"/>
      <c r="G142" s="627"/>
      <c r="H142" s="620"/>
      <c r="I142" s="621"/>
    </row>
    <row r="143" spans="1:9" ht="12.75">
      <c r="A143" s="583"/>
      <c r="B143" s="162" t="s">
        <v>86</v>
      </c>
      <c r="C143" s="151" t="s">
        <v>88</v>
      </c>
      <c r="D143" s="627"/>
      <c r="E143" s="620"/>
      <c r="F143" s="621"/>
      <c r="G143" s="627"/>
      <c r="H143" s="620"/>
      <c r="I143" s="621"/>
    </row>
    <row r="187" ht="12.75">
      <c r="J187" s="138">
        <v>8</v>
      </c>
    </row>
  </sheetData>
  <sheetProtection/>
  <mergeCells count="303">
    <mergeCell ref="G130:I130"/>
    <mergeCell ref="D130:F130"/>
    <mergeCell ref="H131:I131"/>
    <mergeCell ref="E131:F131"/>
    <mergeCell ref="H129:I129"/>
    <mergeCell ref="E129:F129"/>
    <mergeCell ref="H35:I35"/>
    <mergeCell ref="H36:I36"/>
    <mergeCell ref="E39:F39"/>
    <mergeCell ref="H39:I39"/>
    <mergeCell ref="D40:F40"/>
    <mergeCell ref="G40:I40"/>
    <mergeCell ref="D43:F43"/>
    <mergeCell ref="E35:F35"/>
    <mergeCell ref="D20:F20"/>
    <mergeCell ref="E26:F26"/>
    <mergeCell ref="D21:F21"/>
    <mergeCell ref="E22:F22"/>
    <mergeCell ref="E23:F23"/>
    <mergeCell ref="D24:F25"/>
    <mergeCell ref="E16:F16"/>
    <mergeCell ref="E17:F17"/>
    <mergeCell ref="E18:F18"/>
    <mergeCell ref="E19:F19"/>
    <mergeCell ref="E14:F14"/>
    <mergeCell ref="E15:F15"/>
    <mergeCell ref="E10:F10"/>
    <mergeCell ref="E11:F11"/>
    <mergeCell ref="E12:F12"/>
    <mergeCell ref="G6:I7"/>
    <mergeCell ref="E8:F8"/>
    <mergeCell ref="H8:I8"/>
    <mergeCell ref="E13:F13"/>
    <mergeCell ref="H9:I9"/>
    <mergeCell ref="H10:I10"/>
    <mergeCell ref="H11:I11"/>
    <mergeCell ref="D6:F7"/>
    <mergeCell ref="E9:F9"/>
    <mergeCell ref="H13:I13"/>
    <mergeCell ref="A138:A143"/>
    <mergeCell ref="A121:A122"/>
    <mergeCell ref="A123:A127"/>
    <mergeCell ref="A128:A129"/>
    <mergeCell ref="A130:A131"/>
    <mergeCell ref="A99:A104"/>
    <mergeCell ref="A105:A110"/>
    <mergeCell ref="A111:A120"/>
    <mergeCell ref="A132:A137"/>
    <mergeCell ref="A56:A64"/>
    <mergeCell ref="A65:A73"/>
    <mergeCell ref="A74:A82"/>
    <mergeCell ref="A83:A98"/>
    <mergeCell ref="A1:I1"/>
    <mergeCell ref="D2:F2"/>
    <mergeCell ref="G2:I2"/>
    <mergeCell ref="A44:A55"/>
    <mergeCell ref="G3:I3"/>
    <mergeCell ref="D4:F4"/>
    <mergeCell ref="G4:I4"/>
    <mergeCell ref="D3:F3"/>
    <mergeCell ref="G5:I5"/>
    <mergeCell ref="D5:F5"/>
    <mergeCell ref="A37:A43"/>
    <mergeCell ref="A6:A23"/>
    <mergeCell ref="A24:A31"/>
    <mergeCell ref="A32:A36"/>
    <mergeCell ref="H22:I22"/>
    <mergeCell ref="H14:I14"/>
    <mergeCell ref="H15:I15"/>
    <mergeCell ref="H16:I16"/>
    <mergeCell ref="H17:I17"/>
    <mergeCell ref="H18:I18"/>
    <mergeCell ref="G21:I21"/>
    <mergeCell ref="E36:F36"/>
    <mergeCell ref="E34:F34"/>
    <mergeCell ref="H23:I23"/>
    <mergeCell ref="H27:I27"/>
    <mergeCell ref="H28:I28"/>
    <mergeCell ref="H29:I29"/>
    <mergeCell ref="H26:I26"/>
    <mergeCell ref="E28:F28"/>
    <mergeCell ref="E29:F29"/>
    <mergeCell ref="E30:F30"/>
    <mergeCell ref="E41:F41"/>
    <mergeCell ref="H41:I41"/>
    <mergeCell ref="D42:F42"/>
    <mergeCell ref="G42:I42"/>
    <mergeCell ref="H52:I52"/>
    <mergeCell ref="E53:F53"/>
    <mergeCell ref="H53:I53"/>
    <mergeCell ref="G50:G51"/>
    <mergeCell ref="H50:H51"/>
    <mergeCell ref="I50:I51"/>
    <mergeCell ref="E52:F52"/>
    <mergeCell ref="E54:F54"/>
    <mergeCell ref="E55:F55"/>
    <mergeCell ref="G64:I64"/>
    <mergeCell ref="G63:I63"/>
    <mergeCell ref="G56:I56"/>
    <mergeCell ref="H54:I54"/>
    <mergeCell ref="H55:I55"/>
    <mergeCell ref="D56:F56"/>
    <mergeCell ref="D63:F63"/>
    <mergeCell ref="D68:F68"/>
    <mergeCell ref="H57:I58"/>
    <mergeCell ref="G60:I60"/>
    <mergeCell ref="G59:I59"/>
    <mergeCell ref="G68:I68"/>
    <mergeCell ref="G62:I62"/>
    <mergeCell ref="G61:I61"/>
    <mergeCell ref="D62:F62"/>
    <mergeCell ref="D61:F61"/>
    <mergeCell ref="D60:F60"/>
    <mergeCell ref="G73:I73"/>
    <mergeCell ref="D73:F73"/>
    <mergeCell ref="G72:I72"/>
    <mergeCell ref="D72:F72"/>
    <mergeCell ref="G69:I69"/>
    <mergeCell ref="D69:F69"/>
    <mergeCell ref="G78:I78"/>
    <mergeCell ref="D78:F78"/>
    <mergeCell ref="G77:I77"/>
    <mergeCell ref="D77:F77"/>
    <mergeCell ref="G71:I71"/>
    <mergeCell ref="D71:F71"/>
    <mergeCell ref="G70:I70"/>
    <mergeCell ref="D70:F70"/>
    <mergeCell ref="G74:I74"/>
    <mergeCell ref="D74:F74"/>
    <mergeCell ref="D81:F81"/>
    <mergeCell ref="D80:F80"/>
    <mergeCell ref="D79:F79"/>
    <mergeCell ref="G81:I81"/>
    <mergeCell ref="H75:I76"/>
    <mergeCell ref="G80:I80"/>
    <mergeCell ref="G79:I79"/>
    <mergeCell ref="D85:F85"/>
    <mergeCell ref="G82:I82"/>
    <mergeCell ref="D82:F82"/>
    <mergeCell ref="D89:F89"/>
    <mergeCell ref="D88:F88"/>
    <mergeCell ref="G89:I89"/>
    <mergeCell ref="G88:I88"/>
    <mergeCell ref="G85:I85"/>
    <mergeCell ref="G86:I86"/>
    <mergeCell ref="D86:F86"/>
    <mergeCell ref="D87:F87"/>
    <mergeCell ref="G87:I87"/>
    <mergeCell ref="D98:F98"/>
    <mergeCell ref="D97:F97"/>
    <mergeCell ref="D96:F96"/>
    <mergeCell ref="D95:F95"/>
    <mergeCell ref="D94:F94"/>
    <mergeCell ref="D93:F93"/>
    <mergeCell ref="D92:F92"/>
    <mergeCell ref="D91:F91"/>
    <mergeCell ref="D90:F90"/>
    <mergeCell ref="G98:I98"/>
    <mergeCell ref="G97:I97"/>
    <mergeCell ref="G96:I96"/>
    <mergeCell ref="G95:I95"/>
    <mergeCell ref="G94:I94"/>
    <mergeCell ref="G93:I93"/>
    <mergeCell ref="G92:I92"/>
    <mergeCell ref="G91:I91"/>
    <mergeCell ref="G90:I90"/>
    <mergeCell ref="H102:I102"/>
    <mergeCell ref="H101:I101"/>
    <mergeCell ref="E104:F104"/>
    <mergeCell ref="E103:F103"/>
    <mergeCell ref="E102:F102"/>
    <mergeCell ref="E101:F101"/>
    <mergeCell ref="D109:F109"/>
    <mergeCell ref="D108:F108"/>
    <mergeCell ref="D107:F107"/>
    <mergeCell ref="G110:I110"/>
    <mergeCell ref="G109:I109"/>
    <mergeCell ref="G108:I108"/>
    <mergeCell ref="G107:I107"/>
    <mergeCell ref="H111:I111"/>
    <mergeCell ref="E111:F111"/>
    <mergeCell ref="H114:I114"/>
    <mergeCell ref="D110:F110"/>
    <mergeCell ref="D121:F121"/>
    <mergeCell ref="E114:F114"/>
    <mergeCell ref="E115:F115"/>
    <mergeCell ref="E116:F116"/>
    <mergeCell ref="G132:I132"/>
    <mergeCell ref="D132:F132"/>
    <mergeCell ref="G128:I128"/>
    <mergeCell ref="H115:I115"/>
    <mergeCell ref="H116:I116"/>
    <mergeCell ref="G121:I121"/>
    <mergeCell ref="H120:I120"/>
    <mergeCell ref="H125:I125"/>
    <mergeCell ref="G123:I124"/>
    <mergeCell ref="H126:I126"/>
    <mergeCell ref="G143:I143"/>
    <mergeCell ref="D143:F143"/>
    <mergeCell ref="G141:I141"/>
    <mergeCell ref="D141:F141"/>
    <mergeCell ref="G142:I142"/>
    <mergeCell ref="D142:F142"/>
    <mergeCell ref="G140:I140"/>
    <mergeCell ref="D140:F140"/>
    <mergeCell ref="G138:I139"/>
    <mergeCell ref="H136:I136"/>
    <mergeCell ref="E136:F136"/>
    <mergeCell ref="H137:I137"/>
    <mergeCell ref="E137:F137"/>
    <mergeCell ref="C6:C7"/>
    <mergeCell ref="C24:C25"/>
    <mergeCell ref="C32:C33"/>
    <mergeCell ref="G24:I25"/>
    <mergeCell ref="G20:I20"/>
    <mergeCell ref="H19:I19"/>
    <mergeCell ref="H12:I12"/>
    <mergeCell ref="H30:I30"/>
    <mergeCell ref="H31:I31"/>
    <mergeCell ref="E27:F27"/>
    <mergeCell ref="D32:D33"/>
    <mergeCell ref="G32:G33"/>
    <mergeCell ref="E32:F33"/>
    <mergeCell ref="E31:F31"/>
    <mergeCell ref="H34:I34"/>
    <mergeCell ref="H32:I33"/>
    <mergeCell ref="F45:F46"/>
    <mergeCell ref="C37:C38"/>
    <mergeCell ref="D37:F38"/>
    <mergeCell ref="G37:I38"/>
    <mergeCell ref="E44:F44"/>
    <mergeCell ref="H44:I44"/>
    <mergeCell ref="G45:G46"/>
    <mergeCell ref="H45:H46"/>
    <mergeCell ref="G43:I43"/>
    <mergeCell ref="I45:I46"/>
    <mergeCell ref="C50:C51"/>
    <mergeCell ref="D50:D51"/>
    <mergeCell ref="E50:E51"/>
    <mergeCell ref="F50:F51"/>
    <mergeCell ref="C45:C46"/>
    <mergeCell ref="D45:D46"/>
    <mergeCell ref="E45:E46"/>
    <mergeCell ref="H66:I67"/>
    <mergeCell ref="C57:C58"/>
    <mergeCell ref="D57:D58"/>
    <mergeCell ref="E57:F58"/>
    <mergeCell ref="G57:G58"/>
    <mergeCell ref="D59:F59"/>
    <mergeCell ref="D64:F64"/>
    <mergeCell ref="G65:I65"/>
    <mergeCell ref="D65:F65"/>
    <mergeCell ref="C66:C67"/>
    <mergeCell ref="D66:D67"/>
    <mergeCell ref="E66:F67"/>
    <mergeCell ref="G66:G67"/>
    <mergeCell ref="C83:C84"/>
    <mergeCell ref="D83:F84"/>
    <mergeCell ref="G83:I84"/>
    <mergeCell ref="C75:C76"/>
    <mergeCell ref="D75:D76"/>
    <mergeCell ref="E75:F76"/>
    <mergeCell ref="G75:G76"/>
    <mergeCell ref="C105:C106"/>
    <mergeCell ref="D105:F106"/>
    <mergeCell ref="G105:I106"/>
    <mergeCell ref="C99:C100"/>
    <mergeCell ref="H99:I100"/>
    <mergeCell ref="G99:G100"/>
    <mergeCell ref="E99:F100"/>
    <mergeCell ref="D99:D100"/>
    <mergeCell ref="H104:I104"/>
    <mergeCell ref="H103:I103"/>
    <mergeCell ref="C112:C113"/>
    <mergeCell ref="H112:I113"/>
    <mergeCell ref="G112:G113"/>
    <mergeCell ref="E112:F113"/>
    <mergeCell ref="D112:D113"/>
    <mergeCell ref="H118:I118"/>
    <mergeCell ref="E118:F118"/>
    <mergeCell ref="C123:C124"/>
    <mergeCell ref="E117:F117"/>
    <mergeCell ref="H117:I117"/>
    <mergeCell ref="H122:I122"/>
    <mergeCell ref="E122:F122"/>
    <mergeCell ref="H119:I119"/>
    <mergeCell ref="E120:F120"/>
    <mergeCell ref="E119:F119"/>
    <mergeCell ref="E125:F125"/>
    <mergeCell ref="D128:F128"/>
    <mergeCell ref="E127:F127"/>
    <mergeCell ref="D123:F124"/>
    <mergeCell ref="E126:F126"/>
    <mergeCell ref="C138:C139"/>
    <mergeCell ref="D138:F139"/>
    <mergeCell ref="C133:C134"/>
    <mergeCell ref="H127:I127"/>
    <mergeCell ref="D133:D134"/>
    <mergeCell ref="H135:I135"/>
    <mergeCell ref="E135:F135"/>
    <mergeCell ref="H133:I134"/>
    <mergeCell ref="G133:G134"/>
    <mergeCell ref="E133:F134"/>
  </mergeCells>
  <printOptions/>
  <pageMargins left="0.7874015748031497" right="0.38" top="0.42" bottom="0.48" header="0.26" footer="0.39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DZ57"/>
  <sheetViews>
    <sheetView zoomScale="75" zoomScaleNormal="75" zoomScaleSheetLayoutView="75" workbookViewId="0" topLeftCell="A28">
      <selection activeCell="D42" sqref="D42:M42"/>
    </sheetView>
  </sheetViews>
  <sheetFormatPr defaultColWidth="9.00390625" defaultRowHeight="12.75" outlineLevelCol="1"/>
  <cols>
    <col min="1" max="1" width="12.625" style="226" customWidth="1"/>
    <col min="2" max="2" width="14.00390625" style="226" customWidth="1"/>
    <col min="3" max="3" width="17.00390625" style="226" customWidth="1"/>
    <col min="4" max="4" width="16.00390625" style="226" customWidth="1"/>
    <col min="5" max="5" width="1.75390625" style="226" hidden="1" customWidth="1" outlineLevel="1"/>
    <col min="6" max="6" width="20.375" style="226" customWidth="1" collapsed="1"/>
    <col min="7" max="7" width="13.125" style="226" customWidth="1"/>
    <col min="8" max="8" width="21.25390625" style="226" hidden="1" customWidth="1" outlineLevel="1"/>
    <col min="9" max="9" width="14.125" style="226" customWidth="1" collapsed="1"/>
    <col min="10" max="10" width="15.875" style="226" customWidth="1"/>
    <col min="11" max="11" width="14.375" style="226" customWidth="1"/>
    <col min="12" max="12" width="19.375" style="226" customWidth="1"/>
    <col min="13" max="13" width="13.375" style="226" customWidth="1"/>
    <col min="14" max="14" width="11.625" style="226" customWidth="1"/>
    <col min="15" max="15" width="12.75390625" style="226" customWidth="1"/>
    <col min="16" max="16" width="13.125" style="226" customWidth="1"/>
    <col min="17" max="17" width="11.00390625" style="226" customWidth="1"/>
    <col min="18" max="18" width="12.875" style="226" customWidth="1"/>
    <col min="19" max="19" width="12.25390625" style="226" customWidth="1"/>
    <col min="20" max="20" width="19.00390625" style="226" hidden="1" customWidth="1" outlineLevel="1"/>
    <col min="21" max="21" width="25.25390625" style="226" hidden="1" customWidth="1" outlineLevel="1"/>
    <col min="22" max="22" width="2.00390625" style="226" hidden="1" customWidth="1" outlineLevel="1"/>
    <col min="23" max="23" width="52.375" style="226" customWidth="1" collapsed="1"/>
    <col min="24" max="24" width="12.75390625" style="226" customWidth="1"/>
    <col min="25" max="25" width="21.125" style="226" customWidth="1"/>
    <col min="26" max="27" width="8.125" style="226" customWidth="1"/>
    <col min="28" max="28" width="11.625" style="226" customWidth="1"/>
    <col min="29" max="29" width="24.375" style="226" hidden="1" customWidth="1" outlineLevel="1"/>
    <col min="30" max="30" width="13.875" style="226" customWidth="1" collapsed="1"/>
    <col min="31" max="31" width="12.25390625" style="226" customWidth="1"/>
    <col min="32" max="32" width="11.625" style="226" customWidth="1"/>
    <col min="33" max="33" width="11.125" style="226" customWidth="1"/>
    <col min="34" max="34" width="18.00390625" style="226" hidden="1" customWidth="1" outlineLevel="1"/>
    <col min="35" max="35" width="17.00390625" style="226" customWidth="1" collapsed="1"/>
    <col min="36" max="36" width="10.75390625" style="226" customWidth="1"/>
    <col min="37" max="37" width="19.375" style="226" customWidth="1"/>
    <col min="38" max="38" width="11.25390625" style="226" customWidth="1"/>
    <col min="39" max="39" width="11.125" style="226" customWidth="1"/>
    <col min="40" max="40" width="21.75390625" style="226" hidden="1" customWidth="1" outlineLevel="1"/>
    <col min="41" max="41" width="16.625" style="226" hidden="1" customWidth="1" outlineLevel="1"/>
    <col min="42" max="42" width="9.125" style="226" customWidth="1" collapsed="1"/>
    <col min="43" max="43" width="9.125" style="226" customWidth="1"/>
    <col min="44" max="44" width="16.875" style="226" customWidth="1"/>
    <col min="45" max="45" width="16.625" style="226" customWidth="1"/>
    <col min="46" max="16384" width="9.125" style="226" customWidth="1"/>
  </cols>
  <sheetData>
    <row r="1" spans="1:32" ht="18">
      <c r="A1" s="662" t="s">
        <v>665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223"/>
      <c r="U1" s="223"/>
      <c r="V1" s="223"/>
      <c r="W1" s="224"/>
      <c r="X1" s="224"/>
      <c r="Y1" s="224"/>
      <c r="Z1" s="224"/>
      <c r="AA1" s="224"/>
      <c r="AB1" s="225"/>
      <c r="AC1" s="225"/>
      <c r="AD1" s="225"/>
      <c r="AE1" s="225"/>
      <c r="AF1" s="225"/>
    </row>
    <row r="2" spans="1:32" ht="12.7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697"/>
      <c r="L2" s="697"/>
      <c r="M2" s="697"/>
      <c r="N2" s="697"/>
      <c r="O2" s="225"/>
      <c r="P2" s="225"/>
      <c r="Q2" s="225"/>
      <c r="R2" s="227"/>
      <c r="S2" s="227"/>
      <c r="T2" s="228"/>
      <c r="U2" s="225"/>
      <c r="V2" s="229"/>
      <c r="W2" s="229"/>
      <c r="X2" s="229"/>
      <c r="Y2" s="225"/>
      <c r="Z2" s="225"/>
      <c r="AA2" s="225"/>
      <c r="AB2" s="225"/>
      <c r="AC2" s="225"/>
      <c r="AD2" s="225"/>
      <c r="AE2" s="225"/>
      <c r="AF2" s="225"/>
    </row>
    <row r="3" spans="1:39" ht="12.75">
      <c r="A3" s="230" t="s">
        <v>235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31" t="s">
        <v>666</v>
      </c>
      <c r="Q3" s="231"/>
      <c r="R3" s="231"/>
      <c r="S3" s="231"/>
      <c r="T3" s="225"/>
      <c r="U3" s="225"/>
      <c r="V3" s="229"/>
      <c r="W3" s="229"/>
      <c r="X3" s="230" t="s">
        <v>235</v>
      </c>
      <c r="Y3" s="225"/>
      <c r="Z3" s="225"/>
      <c r="AA3" s="225"/>
      <c r="AB3" s="225"/>
      <c r="AC3" s="225"/>
      <c r="AD3" s="225"/>
      <c r="AE3" s="225"/>
      <c r="AF3" s="225"/>
      <c r="AK3" s="232" t="s">
        <v>667</v>
      </c>
      <c r="AL3" s="232"/>
      <c r="AM3" s="232"/>
    </row>
    <row r="4" spans="1:26" ht="13.5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33"/>
      <c r="M4" s="225"/>
      <c r="N4" s="225"/>
      <c r="O4" s="225"/>
      <c r="P4" s="225"/>
      <c r="Q4" s="225"/>
      <c r="R4" s="227"/>
      <c r="S4" s="227"/>
      <c r="T4" s="225"/>
      <c r="U4" s="225"/>
      <c r="V4" s="229"/>
      <c r="W4" s="229"/>
      <c r="X4" s="225"/>
      <c r="Y4" s="225"/>
      <c r="Z4" s="225"/>
    </row>
    <row r="5" spans="1:41" ht="23.25" customHeight="1" thickBot="1">
      <c r="A5" s="675" t="s">
        <v>236</v>
      </c>
      <c r="B5" s="675" t="s">
        <v>237</v>
      </c>
      <c r="C5" s="675" t="s">
        <v>332</v>
      </c>
      <c r="D5" s="666" t="s">
        <v>668</v>
      </c>
      <c r="E5" s="668"/>
      <c r="F5" s="668"/>
      <c r="G5" s="668"/>
      <c r="H5" s="668"/>
      <c r="I5" s="668"/>
      <c r="J5" s="668"/>
      <c r="K5" s="667"/>
      <c r="L5" s="663" t="s">
        <v>810</v>
      </c>
      <c r="M5" s="664"/>
      <c r="N5" s="665"/>
      <c r="O5" s="663" t="s">
        <v>811</v>
      </c>
      <c r="P5" s="664"/>
      <c r="Q5" s="665"/>
      <c r="R5" s="240"/>
      <c r="S5" s="240"/>
      <c r="T5" s="692" t="s">
        <v>238</v>
      </c>
      <c r="U5" s="693"/>
      <c r="V5" s="243"/>
      <c r="W5" s="243"/>
      <c r="X5" s="675" t="s">
        <v>236</v>
      </c>
      <c r="Y5" s="666" t="s">
        <v>669</v>
      </c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8"/>
      <c r="AK5" s="668"/>
      <c r="AL5" s="668"/>
      <c r="AM5" s="667"/>
      <c r="AN5" s="244"/>
      <c r="AO5" s="245"/>
    </row>
    <row r="6" spans="1:41" ht="23.25" customHeight="1" thickBot="1">
      <c r="A6" s="695"/>
      <c r="B6" s="695"/>
      <c r="C6" s="695"/>
      <c r="D6" s="677" t="s">
        <v>508</v>
      </c>
      <c r="E6" s="684" t="s">
        <v>238</v>
      </c>
      <c r="F6" s="663" t="s">
        <v>670</v>
      </c>
      <c r="G6" s="664"/>
      <c r="H6" s="664"/>
      <c r="I6" s="664"/>
      <c r="J6" s="664"/>
      <c r="K6" s="665"/>
      <c r="L6" s="680"/>
      <c r="M6" s="681"/>
      <c r="N6" s="682"/>
      <c r="O6" s="680"/>
      <c r="P6" s="681"/>
      <c r="Q6" s="682"/>
      <c r="R6" s="240"/>
      <c r="S6" s="240"/>
      <c r="T6" s="687"/>
      <c r="U6" s="688"/>
      <c r="V6" s="243"/>
      <c r="W6" s="243"/>
      <c r="X6" s="695"/>
      <c r="Y6" s="666" t="s">
        <v>239</v>
      </c>
      <c r="Z6" s="668"/>
      <c r="AA6" s="668"/>
      <c r="AB6" s="668"/>
      <c r="AC6" s="668"/>
      <c r="AD6" s="668"/>
      <c r="AE6" s="668"/>
      <c r="AF6" s="668"/>
      <c r="AG6" s="667"/>
      <c r="AH6" s="693" t="s">
        <v>238</v>
      </c>
      <c r="AI6" s="666" t="s">
        <v>240</v>
      </c>
      <c r="AJ6" s="668"/>
      <c r="AK6" s="668"/>
      <c r="AL6" s="668"/>
      <c r="AM6" s="667"/>
      <c r="AN6" s="687" t="s">
        <v>238</v>
      </c>
      <c r="AO6" s="688"/>
    </row>
    <row r="7" spans="1:41" ht="25.5" customHeight="1" thickBot="1">
      <c r="A7" s="695"/>
      <c r="B7" s="695"/>
      <c r="C7" s="695"/>
      <c r="D7" s="695"/>
      <c r="E7" s="685"/>
      <c r="F7" s="666" t="s">
        <v>241</v>
      </c>
      <c r="G7" s="667"/>
      <c r="H7" s="247" t="s">
        <v>238</v>
      </c>
      <c r="I7" s="675" t="s">
        <v>242</v>
      </c>
      <c r="J7" s="675" t="s">
        <v>243</v>
      </c>
      <c r="K7" s="675" t="s">
        <v>244</v>
      </c>
      <c r="L7" s="675" t="s">
        <v>508</v>
      </c>
      <c r="M7" s="666" t="s">
        <v>670</v>
      </c>
      <c r="N7" s="667"/>
      <c r="O7" s="675" t="s">
        <v>508</v>
      </c>
      <c r="P7" s="666" t="s">
        <v>670</v>
      </c>
      <c r="Q7" s="667"/>
      <c r="R7" s="240"/>
      <c r="S7" s="240"/>
      <c r="T7" s="687"/>
      <c r="U7" s="688"/>
      <c r="V7" s="243"/>
      <c r="W7" s="243"/>
      <c r="X7" s="695"/>
      <c r="Y7" s="675" t="s">
        <v>508</v>
      </c>
      <c r="Z7" s="663" t="s">
        <v>245</v>
      </c>
      <c r="AA7" s="664"/>
      <c r="AB7" s="665"/>
      <c r="AC7" s="247" t="s">
        <v>238</v>
      </c>
      <c r="AD7" s="666" t="s">
        <v>671</v>
      </c>
      <c r="AE7" s="696"/>
      <c r="AF7" s="696"/>
      <c r="AG7" s="691"/>
      <c r="AH7" s="688"/>
      <c r="AI7" s="675" t="s">
        <v>508</v>
      </c>
      <c r="AJ7" s="666" t="s">
        <v>246</v>
      </c>
      <c r="AK7" s="691"/>
      <c r="AL7" s="666" t="s">
        <v>672</v>
      </c>
      <c r="AM7" s="691"/>
      <c r="AN7" s="687"/>
      <c r="AO7" s="688"/>
    </row>
    <row r="8" spans="1:41" ht="25.5" customHeight="1" thickBot="1">
      <c r="A8" s="694"/>
      <c r="B8" s="694"/>
      <c r="C8" s="694"/>
      <c r="D8" s="694"/>
      <c r="E8" s="686"/>
      <c r="F8" s="253" t="s">
        <v>247</v>
      </c>
      <c r="G8" s="253" t="s">
        <v>248</v>
      </c>
      <c r="H8" s="254"/>
      <c r="I8" s="676"/>
      <c r="J8" s="676"/>
      <c r="K8" s="676"/>
      <c r="L8" s="676"/>
      <c r="M8" s="239" t="s">
        <v>249</v>
      </c>
      <c r="N8" s="238" t="s">
        <v>250</v>
      </c>
      <c r="O8" s="680"/>
      <c r="P8" s="234" t="s">
        <v>249</v>
      </c>
      <c r="Q8" s="234" t="s">
        <v>250</v>
      </c>
      <c r="R8" s="240"/>
      <c r="S8" s="240"/>
      <c r="T8" s="689"/>
      <c r="U8" s="690"/>
      <c r="V8" s="243"/>
      <c r="W8" s="243"/>
      <c r="X8" s="694"/>
      <c r="Y8" s="694"/>
      <c r="Z8" s="258">
        <v>2.5</v>
      </c>
      <c r="AA8" s="259">
        <v>2</v>
      </c>
      <c r="AB8" s="260" t="s">
        <v>251</v>
      </c>
      <c r="AC8" s="254"/>
      <c r="AD8" s="255" t="s">
        <v>252</v>
      </c>
      <c r="AE8" s="255" t="s">
        <v>253</v>
      </c>
      <c r="AF8" s="240" t="s">
        <v>254</v>
      </c>
      <c r="AG8" s="255" t="s">
        <v>255</v>
      </c>
      <c r="AH8" s="690"/>
      <c r="AI8" s="676"/>
      <c r="AJ8" s="261">
        <v>2</v>
      </c>
      <c r="AK8" s="255" t="s">
        <v>673</v>
      </c>
      <c r="AL8" s="255" t="s">
        <v>256</v>
      </c>
      <c r="AM8" s="248" t="s">
        <v>257</v>
      </c>
      <c r="AN8" s="689"/>
      <c r="AO8" s="690"/>
    </row>
    <row r="9" spans="1:41" ht="29.25" customHeight="1" thickBot="1">
      <c r="A9" s="235">
        <v>1</v>
      </c>
      <c r="B9" s="238" t="s">
        <v>258</v>
      </c>
      <c r="C9" s="238">
        <v>3</v>
      </c>
      <c r="D9" s="238" t="s">
        <v>259</v>
      </c>
      <c r="E9" s="262" t="s">
        <v>260</v>
      </c>
      <c r="F9" s="234">
        <v>5</v>
      </c>
      <c r="G9" s="239">
        <v>6</v>
      </c>
      <c r="H9" s="262" t="s">
        <v>261</v>
      </c>
      <c r="I9" s="238">
        <v>7</v>
      </c>
      <c r="J9" s="238">
        <v>8</v>
      </c>
      <c r="K9" s="234">
        <v>9</v>
      </c>
      <c r="L9" s="260" t="s">
        <v>262</v>
      </c>
      <c r="M9" s="258">
        <v>11</v>
      </c>
      <c r="N9" s="263">
        <v>12</v>
      </c>
      <c r="O9" s="260" t="s">
        <v>263</v>
      </c>
      <c r="P9" s="263">
        <v>14</v>
      </c>
      <c r="Q9" s="263">
        <v>15</v>
      </c>
      <c r="R9" s="264"/>
      <c r="S9" s="264"/>
      <c r="T9" s="265" t="s">
        <v>264</v>
      </c>
      <c r="U9" s="265" t="s">
        <v>265</v>
      </c>
      <c r="V9" s="266"/>
      <c r="W9" s="266"/>
      <c r="X9" s="235" t="s">
        <v>266</v>
      </c>
      <c r="Y9" s="238" t="s">
        <v>267</v>
      </c>
      <c r="Z9" s="238">
        <v>17</v>
      </c>
      <c r="AA9" s="238">
        <v>18</v>
      </c>
      <c r="AB9" s="238">
        <v>19</v>
      </c>
      <c r="AC9" s="262" t="s">
        <v>268</v>
      </c>
      <c r="AD9" s="238">
        <v>20</v>
      </c>
      <c r="AE9" s="238">
        <v>21</v>
      </c>
      <c r="AF9" s="238">
        <v>22</v>
      </c>
      <c r="AG9" s="234">
        <v>23</v>
      </c>
      <c r="AH9" s="267" t="s">
        <v>269</v>
      </c>
      <c r="AI9" s="238" t="s">
        <v>270</v>
      </c>
      <c r="AJ9" s="238">
        <v>25</v>
      </c>
      <c r="AK9" s="234">
        <v>26</v>
      </c>
      <c r="AL9" s="234">
        <v>27</v>
      </c>
      <c r="AM9" s="260">
        <v>28</v>
      </c>
      <c r="AN9" s="265" t="s">
        <v>271</v>
      </c>
      <c r="AO9" s="265" t="s">
        <v>272</v>
      </c>
    </row>
    <row r="10" spans="1:41" ht="13.5" thickBot="1">
      <c r="A10" s="268" t="s">
        <v>273</v>
      </c>
      <c r="B10" s="269">
        <f>C10+D10</f>
        <v>0</v>
      </c>
      <c r="C10" s="270"/>
      <c r="D10" s="269">
        <f>Y10+AI10</f>
        <v>0</v>
      </c>
      <c r="E10" s="271" t="b">
        <f>B10=(C10+D10)</f>
        <v>1</v>
      </c>
      <c r="F10" s="272"/>
      <c r="G10" s="273"/>
      <c r="H10" s="271" t="b">
        <f>D10=(F10+G10)</f>
        <v>1</v>
      </c>
      <c r="I10" s="272"/>
      <c r="J10" s="270"/>
      <c r="K10" s="272"/>
      <c r="L10" s="274">
        <f>M10+N10</f>
        <v>0</v>
      </c>
      <c r="M10" s="270">
        <v>0</v>
      </c>
      <c r="N10" s="272">
        <v>0</v>
      </c>
      <c r="O10" s="274">
        <f>P10+Q10</f>
        <v>0</v>
      </c>
      <c r="P10" s="272">
        <v>0</v>
      </c>
      <c r="Q10" s="272">
        <v>0</v>
      </c>
      <c r="R10" s="275"/>
      <c r="S10" s="275"/>
      <c r="T10" s="276" t="b">
        <f>N10+M10=L10</f>
        <v>1</v>
      </c>
      <c r="U10" s="277" t="b">
        <f>O10=P10+Q10</f>
        <v>1</v>
      </c>
      <c r="V10" s="278"/>
      <c r="W10" s="278"/>
      <c r="X10" s="268" t="s">
        <v>273</v>
      </c>
      <c r="Y10" s="274">
        <f>Z10+AA10+AB10</f>
        <v>0</v>
      </c>
      <c r="Z10" s="273"/>
      <c r="AA10" s="272"/>
      <c r="AB10" s="279"/>
      <c r="AC10" s="271" t="b">
        <f>Y10=Z10+AA10+AB10</f>
        <v>1</v>
      </c>
      <c r="AD10" s="272"/>
      <c r="AE10" s="273"/>
      <c r="AF10" s="272"/>
      <c r="AG10" s="280"/>
      <c r="AH10" s="281" t="b">
        <f>Y10=AD10+AE10+AF10+AG10</f>
        <v>1</v>
      </c>
      <c r="AI10" s="274">
        <f>AJ10+AK10</f>
        <v>0</v>
      </c>
      <c r="AJ10" s="273"/>
      <c r="AK10" s="282"/>
      <c r="AL10" s="273"/>
      <c r="AM10" s="272"/>
      <c r="AN10" s="271" t="b">
        <f>AJ10+AK10=AL10+AM10</f>
        <v>1</v>
      </c>
      <c r="AO10" s="271" t="b">
        <f>D10=Y10+AI10</f>
        <v>1</v>
      </c>
    </row>
    <row r="11" spans="1:41" ht="13.5" thickBot="1">
      <c r="A11" s="268" t="s">
        <v>274</v>
      </c>
      <c r="B11" s="269">
        <v>26</v>
      </c>
      <c r="C11" s="270"/>
      <c r="D11" s="269">
        <v>26</v>
      </c>
      <c r="E11" s="271" t="b">
        <f>B11=(C11+D11)</f>
        <v>1</v>
      </c>
      <c r="F11" s="272"/>
      <c r="G11" s="273">
        <v>26</v>
      </c>
      <c r="H11" s="271" t="b">
        <f>D11=(F11+G11)</f>
        <v>1</v>
      </c>
      <c r="I11" s="272"/>
      <c r="J11" s="270">
        <v>3</v>
      </c>
      <c r="K11" s="272"/>
      <c r="L11" s="283">
        <f>M11+N11</f>
        <v>0</v>
      </c>
      <c r="M11" s="284">
        <v>0</v>
      </c>
      <c r="N11" s="285">
        <v>0</v>
      </c>
      <c r="O11" s="283">
        <f>P11+Q11</f>
        <v>0</v>
      </c>
      <c r="P11" s="285">
        <v>0</v>
      </c>
      <c r="Q11" s="285">
        <v>0</v>
      </c>
      <c r="R11" s="275"/>
      <c r="S11" s="275"/>
      <c r="T11" s="276" t="b">
        <f>N11+M11=L11</f>
        <v>1</v>
      </c>
      <c r="U11" s="277" t="b">
        <f>O11=P11+Q11</f>
        <v>1</v>
      </c>
      <c r="V11" s="278"/>
      <c r="W11" s="278"/>
      <c r="X11" s="268" t="s">
        <v>274</v>
      </c>
      <c r="Y11" s="274">
        <f>Z11+AA11+AB11</f>
        <v>18</v>
      </c>
      <c r="Z11" s="273"/>
      <c r="AA11" s="272">
        <v>18</v>
      </c>
      <c r="AB11" s="279"/>
      <c r="AC11" s="271" t="b">
        <f>Y11=Z11+AA11+AB11</f>
        <v>1</v>
      </c>
      <c r="AD11" s="272">
        <v>0</v>
      </c>
      <c r="AE11" s="273">
        <v>4</v>
      </c>
      <c r="AF11" s="272">
        <v>10</v>
      </c>
      <c r="AG11" s="280">
        <v>4</v>
      </c>
      <c r="AH11" s="281" t="b">
        <f>Y11=AD11+AE11+AF11+AG11</f>
        <v>1</v>
      </c>
      <c r="AI11" s="274">
        <v>8</v>
      </c>
      <c r="AJ11" s="273"/>
      <c r="AK11" s="282">
        <v>8</v>
      </c>
      <c r="AL11" s="273">
        <v>4</v>
      </c>
      <c r="AM11" s="272">
        <v>4</v>
      </c>
      <c r="AN11" s="271" t="b">
        <f>AJ11+AK11=AL11+AM11</f>
        <v>1</v>
      </c>
      <c r="AO11" s="271" t="b">
        <f>D11=Y11+AI11</f>
        <v>1</v>
      </c>
    </row>
    <row r="12" spans="1:41" s="294" customFormat="1" ht="13.5" thickBot="1">
      <c r="A12" s="286" t="s">
        <v>275</v>
      </c>
      <c r="B12" s="287">
        <f>SUM(B10:B11)</f>
        <v>26</v>
      </c>
      <c r="C12" s="268">
        <f>SUM(C10:C11)</f>
        <v>0</v>
      </c>
      <c r="D12" s="268">
        <f>SUM(D10:D11)</f>
        <v>26</v>
      </c>
      <c r="E12" s="288" t="b">
        <f>B12=(C12+D12)</f>
        <v>1</v>
      </c>
      <c r="F12" s="286">
        <f>SUM(F10:F11)</f>
        <v>0</v>
      </c>
      <c r="G12" s="286">
        <f>SUM(G10:G11)</f>
        <v>26</v>
      </c>
      <c r="H12" s="288" t="b">
        <f>D12=(F12+G12)</f>
        <v>1</v>
      </c>
      <c r="I12" s="286">
        <f aca="true" t="shared" si="0" ref="I12:Q12">SUM(I10:I11)</f>
        <v>0</v>
      </c>
      <c r="J12" s="268">
        <f t="shared" si="0"/>
        <v>3</v>
      </c>
      <c r="K12" s="286">
        <f t="shared" si="0"/>
        <v>0</v>
      </c>
      <c r="L12" s="286">
        <f t="shared" si="0"/>
        <v>0</v>
      </c>
      <c r="M12" s="286">
        <f t="shared" si="0"/>
        <v>0</v>
      </c>
      <c r="N12" s="286">
        <f t="shared" si="0"/>
        <v>0</v>
      </c>
      <c r="O12" s="286">
        <f t="shared" si="0"/>
        <v>0</v>
      </c>
      <c r="P12" s="286">
        <f t="shared" si="0"/>
        <v>0</v>
      </c>
      <c r="Q12" s="286">
        <f t="shared" si="0"/>
        <v>0</v>
      </c>
      <c r="R12" s="289"/>
      <c r="S12" s="289"/>
      <c r="T12" s="290" t="b">
        <f>N12+M12=L12</f>
        <v>1</v>
      </c>
      <c r="U12" s="288" t="b">
        <f>O12=P12+Q12</f>
        <v>1</v>
      </c>
      <c r="V12" s="291"/>
      <c r="W12" s="291"/>
      <c r="X12" s="286" t="s">
        <v>275</v>
      </c>
      <c r="Y12" s="292">
        <f>SUM(Y10:Y11)</f>
        <v>18</v>
      </c>
      <c r="Z12" s="286">
        <f>SUM(Z10:Z11)</f>
        <v>0</v>
      </c>
      <c r="AA12" s="286">
        <f>SUM(AA10:AA11)</f>
        <v>18</v>
      </c>
      <c r="AB12" s="268">
        <f>SUM(AB10:AB11)</f>
        <v>0</v>
      </c>
      <c r="AC12" s="288" t="b">
        <f>Y12=Z12+AA12+AB12</f>
        <v>1</v>
      </c>
      <c r="AD12" s="286">
        <f>SUM(AD10:AD11)</f>
        <v>0</v>
      </c>
      <c r="AE12" s="286">
        <f>SUM(AE10:AE11)</f>
        <v>4</v>
      </c>
      <c r="AF12" s="286">
        <f>SUM(AF10:AF11)</f>
        <v>10</v>
      </c>
      <c r="AG12" s="286">
        <f>SUM(AG10:AG11)</f>
        <v>4</v>
      </c>
      <c r="AH12" s="293" t="b">
        <f>Y12=AD12+AE12+AF12+AG12</f>
        <v>1</v>
      </c>
      <c r="AI12" s="286">
        <f>SUM(AI10:AI11)</f>
        <v>8</v>
      </c>
      <c r="AJ12" s="286">
        <f>SUM(AJ10:AJ11)</f>
        <v>0</v>
      </c>
      <c r="AK12" s="286">
        <f>SUM(AK10:AK11)</f>
        <v>8</v>
      </c>
      <c r="AL12" s="286">
        <f>SUM(AL10:AL11)</f>
        <v>4</v>
      </c>
      <c r="AM12" s="286">
        <f>SUM(AM10:AM11)</f>
        <v>4</v>
      </c>
      <c r="AN12" s="288" t="b">
        <f>AJ12+AK12=AL12+AM12</f>
        <v>1</v>
      </c>
      <c r="AO12" s="288" t="b">
        <f>D12=Y12+AI12</f>
        <v>1</v>
      </c>
    </row>
    <row r="13" spans="1:41" ht="12.75">
      <c r="A13" s="295"/>
      <c r="B13" s="296"/>
      <c r="C13" s="297"/>
      <c r="D13" s="298"/>
      <c r="E13" s="298"/>
      <c r="F13" s="298"/>
      <c r="G13" s="298"/>
      <c r="H13" s="298"/>
      <c r="I13" s="298"/>
      <c r="J13" s="298"/>
      <c r="K13" s="297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9"/>
      <c r="W13" s="299"/>
      <c r="X13" s="295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7"/>
      <c r="AM13" s="295"/>
      <c r="AN13" s="295"/>
      <c r="AO13" s="295"/>
    </row>
    <row r="14" spans="1:41" s="301" customFormat="1" ht="12.75">
      <c r="A14" s="229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29"/>
      <c r="Y14" s="299"/>
      <c r="Z14" s="299"/>
      <c r="AA14" s="299"/>
      <c r="AB14" s="299"/>
      <c r="AC14" s="299"/>
      <c r="AD14" s="299"/>
      <c r="AE14" s="299"/>
      <c r="AF14" s="300"/>
      <c r="AG14" s="300"/>
      <c r="AH14" s="300"/>
      <c r="AI14" s="299"/>
      <c r="AJ14" s="300"/>
      <c r="AK14" s="299"/>
      <c r="AL14" s="300"/>
      <c r="AM14" s="229"/>
      <c r="AN14" s="229"/>
      <c r="AO14" s="299"/>
    </row>
    <row r="15" spans="1:39" s="301" customFormat="1" ht="12.75">
      <c r="A15" s="302" t="s">
        <v>276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O15" s="299"/>
      <c r="P15" s="304" t="s">
        <v>674</v>
      </c>
      <c r="R15" s="299"/>
      <c r="S15" s="299"/>
      <c r="V15" s="299"/>
      <c r="W15" s="299"/>
      <c r="X15" s="302" t="s">
        <v>276</v>
      </c>
      <c r="AF15" s="305"/>
      <c r="AG15" s="306"/>
      <c r="AH15" s="306"/>
      <c r="AJ15" s="306"/>
      <c r="AK15" s="232" t="s">
        <v>675</v>
      </c>
      <c r="AL15" s="232"/>
      <c r="AM15" s="232"/>
    </row>
    <row r="16" spans="1:38" s="301" customFormat="1" ht="13.5" thickBot="1">
      <c r="A16" s="303"/>
      <c r="B16" s="303"/>
      <c r="C16" s="303"/>
      <c r="G16" s="303"/>
      <c r="H16" s="303"/>
      <c r="I16" s="303"/>
      <c r="J16" s="303"/>
      <c r="K16" s="303"/>
      <c r="Q16" s="307"/>
      <c r="R16" s="304"/>
      <c r="S16" s="304"/>
      <c r="T16" s="308"/>
      <c r="V16" s="299"/>
      <c r="W16" s="299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L16" s="303"/>
    </row>
    <row r="17" spans="1:41" ht="24" customHeight="1" thickBot="1">
      <c r="A17" s="675" t="s">
        <v>236</v>
      </c>
      <c r="B17" s="663" t="s">
        <v>237</v>
      </c>
      <c r="C17" s="675" t="s">
        <v>332</v>
      </c>
      <c r="D17" s="666" t="s">
        <v>668</v>
      </c>
      <c r="E17" s="668"/>
      <c r="F17" s="668"/>
      <c r="G17" s="668"/>
      <c r="H17" s="668"/>
      <c r="I17" s="668"/>
      <c r="J17" s="668"/>
      <c r="K17" s="667"/>
      <c r="L17" s="663" t="s">
        <v>810</v>
      </c>
      <c r="M17" s="664"/>
      <c r="N17" s="665"/>
      <c r="O17" s="663" t="s">
        <v>811</v>
      </c>
      <c r="P17" s="664"/>
      <c r="Q17" s="665"/>
      <c r="R17" s="240"/>
      <c r="S17" s="240"/>
      <c r="T17" s="692" t="s">
        <v>238</v>
      </c>
      <c r="U17" s="693"/>
      <c r="V17" s="243"/>
      <c r="W17" s="243"/>
      <c r="X17" s="675" t="s">
        <v>236</v>
      </c>
      <c r="Y17" s="666" t="s">
        <v>669</v>
      </c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7"/>
      <c r="AN17" s="244"/>
      <c r="AO17" s="245"/>
    </row>
    <row r="18" spans="1:41" ht="13.5" thickBot="1">
      <c r="A18" s="677"/>
      <c r="B18" s="678"/>
      <c r="C18" s="677"/>
      <c r="D18" s="677" t="s">
        <v>508</v>
      </c>
      <c r="E18" s="684" t="s">
        <v>238</v>
      </c>
      <c r="F18" s="663" t="s">
        <v>670</v>
      </c>
      <c r="G18" s="664"/>
      <c r="H18" s="664"/>
      <c r="I18" s="664"/>
      <c r="J18" s="664"/>
      <c r="K18" s="665"/>
      <c r="L18" s="680"/>
      <c r="M18" s="681"/>
      <c r="N18" s="682"/>
      <c r="O18" s="680"/>
      <c r="P18" s="681"/>
      <c r="Q18" s="682"/>
      <c r="R18" s="240"/>
      <c r="S18" s="240"/>
      <c r="T18" s="687"/>
      <c r="U18" s="688"/>
      <c r="V18" s="243"/>
      <c r="W18" s="243"/>
      <c r="X18" s="677"/>
      <c r="Y18" s="666" t="s">
        <v>239</v>
      </c>
      <c r="Z18" s="668"/>
      <c r="AA18" s="668"/>
      <c r="AB18" s="668"/>
      <c r="AC18" s="668"/>
      <c r="AD18" s="668"/>
      <c r="AE18" s="668"/>
      <c r="AF18" s="668"/>
      <c r="AG18" s="667"/>
      <c r="AH18" s="693" t="s">
        <v>238</v>
      </c>
      <c r="AI18" s="666" t="s">
        <v>240</v>
      </c>
      <c r="AJ18" s="668"/>
      <c r="AK18" s="668"/>
      <c r="AL18" s="668"/>
      <c r="AM18" s="667"/>
      <c r="AN18" s="687" t="s">
        <v>238</v>
      </c>
      <c r="AO18" s="688"/>
    </row>
    <row r="19" spans="1:41" ht="24.75" customHeight="1" thickBot="1">
      <c r="A19" s="677"/>
      <c r="B19" s="678"/>
      <c r="C19" s="677"/>
      <c r="D19" s="695"/>
      <c r="E19" s="685"/>
      <c r="F19" s="666" t="s">
        <v>241</v>
      </c>
      <c r="G19" s="667"/>
      <c r="H19" s="247" t="s">
        <v>238</v>
      </c>
      <c r="I19" s="675" t="s">
        <v>242</v>
      </c>
      <c r="J19" s="675" t="s">
        <v>243</v>
      </c>
      <c r="K19" s="675" t="s">
        <v>277</v>
      </c>
      <c r="L19" s="675" t="s">
        <v>508</v>
      </c>
      <c r="M19" s="666" t="s">
        <v>670</v>
      </c>
      <c r="N19" s="667"/>
      <c r="O19" s="675" t="s">
        <v>508</v>
      </c>
      <c r="P19" s="666" t="s">
        <v>670</v>
      </c>
      <c r="Q19" s="667"/>
      <c r="R19" s="240"/>
      <c r="S19" s="240"/>
      <c r="T19" s="687"/>
      <c r="U19" s="688"/>
      <c r="V19" s="243"/>
      <c r="W19" s="243"/>
      <c r="X19" s="677"/>
      <c r="Y19" s="675" t="s">
        <v>508</v>
      </c>
      <c r="Z19" s="663" t="s">
        <v>245</v>
      </c>
      <c r="AA19" s="664"/>
      <c r="AB19" s="665"/>
      <c r="AC19" s="247" t="s">
        <v>238</v>
      </c>
      <c r="AD19" s="666" t="s">
        <v>671</v>
      </c>
      <c r="AE19" s="696"/>
      <c r="AF19" s="696"/>
      <c r="AG19" s="691"/>
      <c r="AH19" s="688"/>
      <c r="AI19" s="675" t="s">
        <v>508</v>
      </c>
      <c r="AJ19" s="666" t="s">
        <v>246</v>
      </c>
      <c r="AK19" s="691"/>
      <c r="AL19" s="666" t="s">
        <v>676</v>
      </c>
      <c r="AM19" s="691"/>
      <c r="AN19" s="687"/>
      <c r="AO19" s="688"/>
    </row>
    <row r="20" spans="1:41" ht="27.75" customHeight="1" thickBot="1">
      <c r="A20" s="676"/>
      <c r="B20" s="679"/>
      <c r="C20" s="676"/>
      <c r="D20" s="694"/>
      <c r="E20" s="686"/>
      <c r="F20" s="253" t="s">
        <v>247</v>
      </c>
      <c r="G20" s="253" t="s">
        <v>248</v>
      </c>
      <c r="H20" s="254"/>
      <c r="I20" s="676"/>
      <c r="J20" s="676"/>
      <c r="K20" s="676"/>
      <c r="L20" s="676"/>
      <c r="M20" s="239" t="s">
        <v>249</v>
      </c>
      <c r="N20" s="238" t="s">
        <v>250</v>
      </c>
      <c r="O20" s="680"/>
      <c r="P20" s="234" t="s">
        <v>249</v>
      </c>
      <c r="Q20" s="234" t="s">
        <v>250</v>
      </c>
      <c r="R20" s="240"/>
      <c r="S20" s="240"/>
      <c r="T20" s="689"/>
      <c r="U20" s="690"/>
      <c r="V20" s="243"/>
      <c r="W20" s="243"/>
      <c r="X20" s="676"/>
      <c r="Y20" s="694"/>
      <c r="Z20" s="258">
        <v>2.5</v>
      </c>
      <c r="AA20" s="259">
        <v>2</v>
      </c>
      <c r="AB20" s="260" t="s">
        <v>251</v>
      </c>
      <c r="AC20" s="254"/>
      <c r="AD20" s="255" t="s">
        <v>252</v>
      </c>
      <c r="AE20" s="255" t="s">
        <v>253</v>
      </c>
      <c r="AF20" s="240" t="s">
        <v>254</v>
      </c>
      <c r="AG20" s="255" t="s">
        <v>255</v>
      </c>
      <c r="AH20" s="690"/>
      <c r="AI20" s="676"/>
      <c r="AJ20" s="261">
        <v>2</v>
      </c>
      <c r="AK20" s="255" t="s">
        <v>673</v>
      </c>
      <c r="AL20" s="255" t="s">
        <v>256</v>
      </c>
      <c r="AM20" s="248" t="s">
        <v>257</v>
      </c>
      <c r="AN20" s="689"/>
      <c r="AO20" s="690"/>
    </row>
    <row r="21" spans="1:41" ht="51.75" customHeight="1" thickBot="1">
      <c r="A21" s="235">
        <v>1</v>
      </c>
      <c r="B21" s="238" t="s">
        <v>258</v>
      </c>
      <c r="C21" s="238">
        <v>3</v>
      </c>
      <c r="D21" s="238" t="s">
        <v>259</v>
      </c>
      <c r="E21" s="262" t="s">
        <v>260</v>
      </c>
      <c r="F21" s="234">
        <v>5</v>
      </c>
      <c r="G21" s="239">
        <v>6</v>
      </c>
      <c r="H21" s="262" t="s">
        <v>261</v>
      </c>
      <c r="I21" s="238">
        <v>7</v>
      </c>
      <c r="J21" s="238">
        <v>8</v>
      </c>
      <c r="K21" s="238">
        <v>9</v>
      </c>
      <c r="L21" s="260" t="s">
        <v>262</v>
      </c>
      <c r="M21" s="258">
        <v>11</v>
      </c>
      <c r="N21" s="263">
        <v>12</v>
      </c>
      <c r="O21" s="260" t="s">
        <v>263</v>
      </c>
      <c r="P21" s="263">
        <v>14</v>
      </c>
      <c r="Q21" s="263">
        <v>15</v>
      </c>
      <c r="R21" s="264"/>
      <c r="S21" s="264"/>
      <c r="T21" s="265" t="s">
        <v>264</v>
      </c>
      <c r="U21" s="265" t="s">
        <v>265</v>
      </c>
      <c r="V21" s="266"/>
      <c r="W21" s="266"/>
      <c r="X21" s="235" t="s">
        <v>266</v>
      </c>
      <c r="Y21" s="238" t="s">
        <v>267</v>
      </c>
      <c r="Z21" s="238">
        <v>17</v>
      </c>
      <c r="AA21" s="238">
        <v>18</v>
      </c>
      <c r="AB21" s="238">
        <v>19</v>
      </c>
      <c r="AC21" s="262" t="s">
        <v>268</v>
      </c>
      <c r="AD21" s="238">
        <v>20</v>
      </c>
      <c r="AE21" s="238">
        <v>21</v>
      </c>
      <c r="AF21" s="238">
        <v>22</v>
      </c>
      <c r="AG21" s="234">
        <v>23</v>
      </c>
      <c r="AH21" s="267" t="s">
        <v>269</v>
      </c>
      <c r="AI21" s="238" t="s">
        <v>270</v>
      </c>
      <c r="AJ21" s="238">
        <v>25</v>
      </c>
      <c r="AK21" s="234">
        <v>26</v>
      </c>
      <c r="AL21" s="234">
        <v>27</v>
      </c>
      <c r="AM21" s="260">
        <v>28</v>
      </c>
      <c r="AN21" s="265" t="s">
        <v>271</v>
      </c>
      <c r="AO21" s="265" t="s">
        <v>272</v>
      </c>
    </row>
    <row r="22" spans="1:41" ht="13.5" thickBot="1">
      <c r="A22" s="268" t="s">
        <v>273</v>
      </c>
      <c r="B22" s="269">
        <v>148</v>
      </c>
      <c r="C22" s="270"/>
      <c r="D22" s="269">
        <v>148</v>
      </c>
      <c r="E22" s="271" t="b">
        <f>B22=(C22+D22)</f>
        <v>1</v>
      </c>
      <c r="F22" s="272"/>
      <c r="G22" s="273">
        <v>148</v>
      </c>
      <c r="H22" s="271" t="b">
        <f>D22=(F22+G22)</f>
        <v>1</v>
      </c>
      <c r="I22" s="272"/>
      <c r="J22" s="272"/>
      <c r="K22" s="273"/>
      <c r="L22" s="274">
        <f>M22+N22</f>
        <v>0</v>
      </c>
      <c r="M22" s="270">
        <v>0</v>
      </c>
      <c r="N22" s="272">
        <v>0</v>
      </c>
      <c r="O22" s="274">
        <f>P22+Q22</f>
        <v>0</v>
      </c>
      <c r="P22" s="272">
        <v>0</v>
      </c>
      <c r="Q22" s="272"/>
      <c r="R22" s="275"/>
      <c r="S22" s="275"/>
      <c r="T22" s="276" t="b">
        <f>N22+M22=L22</f>
        <v>1</v>
      </c>
      <c r="U22" s="277" t="b">
        <f>O22=P22+Q22</f>
        <v>1</v>
      </c>
      <c r="V22" s="278"/>
      <c r="W22" s="278"/>
      <c r="X22" s="268" t="s">
        <v>273</v>
      </c>
      <c r="Y22" s="274">
        <v>105</v>
      </c>
      <c r="Z22" s="273"/>
      <c r="AA22" s="272">
        <v>105</v>
      </c>
      <c r="AB22" s="279"/>
      <c r="AC22" s="271" t="b">
        <f>Y22=Z22+AA22+AB22</f>
        <v>1</v>
      </c>
      <c r="AD22" s="272">
        <v>54</v>
      </c>
      <c r="AE22" s="273">
        <v>30</v>
      </c>
      <c r="AF22" s="272">
        <v>11</v>
      </c>
      <c r="AG22" s="280">
        <v>10</v>
      </c>
      <c r="AH22" s="281" t="b">
        <f>Y22=AD22+AE22+AF22+AG22</f>
        <v>1</v>
      </c>
      <c r="AI22" s="274">
        <v>43</v>
      </c>
      <c r="AJ22" s="273"/>
      <c r="AK22" s="282">
        <v>43</v>
      </c>
      <c r="AL22" s="273">
        <v>22</v>
      </c>
      <c r="AM22" s="272">
        <v>21</v>
      </c>
      <c r="AN22" s="271" t="b">
        <f>AJ22+AK22=AL22+AM22</f>
        <v>1</v>
      </c>
      <c r="AO22" s="271" t="b">
        <f>D22=Y22+AI22</f>
        <v>1</v>
      </c>
    </row>
    <row r="23" spans="1:41" ht="13.5" thickBot="1">
      <c r="A23" s="268" t="s">
        <v>274</v>
      </c>
      <c r="B23" s="269">
        <v>233</v>
      </c>
      <c r="C23" s="270"/>
      <c r="D23" s="269">
        <v>233</v>
      </c>
      <c r="E23" s="271" t="b">
        <f>B23=(C23+D23)</f>
        <v>1</v>
      </c>
      <c r="F23" s="272">
        <v>0</v>
      </c>
      <c r="G23" s="273">
        <v>233</v>
      </c>
      <c r="H23" s="271" t="b">
        <f>D23=(F23+G23)</f>
        <v>1</v>
      </c>
      <c r="I23" s="272"/>
      <c r="J23" s="272">
        <v>4</v>
      </c>
      <c r="K23" s="273"/>
      <c r="L23" s="283">
        <f>M23+N23</f>
        <v>0</v>
      </c>
      <c r="M23" s="284">
        <v>0</v>
      </c>
      <c r="N23" s="285">
        <v>0</v>
      </c>
      <c r="O23" s="283">
        <f>P23+Q23</f>
        <v>0</v>
      </c>
      <c r="P23" s="285">
        <v>0</v>
      </c>
      <c r="Q23" s="285"/>
      <c r="R23" s="275"/>
      <c r="S23" s="275"/>
      <c r="T23" s="276" t="b">
        <f>N23+M23=L23</f>
        <v>1</v>
      </c>
      <c r="U23" s="277" t="b">
        <f>O23=P23+Q23</f>
        <v>1</v>
      </c>
      <c r="V23" s="278"/>
      <c r="W23" s="278"/>
      <c r="X23" s="268" t="s">
        <v>274</v>
      </c>
      <c r="Y23" s="274">
        <v>173</v>
      </c>
      <c r="Z23" s="273"/>
      <c r="AA23" s="272">
        <v>173</v>
      </c>
      <c r="AB23" s="279"/>
      <c r="AC23" s="271" t="b">
        <f>Y23=Z23+AA23+AB23</f>
        <v>1</v>
      </c>
      <c r="AD23" s="272">
        <v>73</v>
      </c>
      <c r="AE23" s="273">
        <v>62</v>
      </c>
      <c r="AF23" s="272">
        <v>33</v>
      </c>
      <c r="AG23" s="280">
        <v>5</v>
      </c>
      <c r="AH23" s="281" t="b">
        <f>Y23=AD23+AE23+AF23+AG23</f>
        <v>1</v>
      </c>
      <c r="AI23" s="274">
        <v>60</v>
      </c>
      <c r="AJ23" s="273"/>
      <c r="AK23" s="282">
        <v>60</v>
      </c>
      <c r="AL23" s="273">
        <v>41</v>
      </c>
      <c r="AM23" s="272">
        <v>19</v>
      </c>
      <c r="AN23" s="271" t="b">
        <f>AJ23+AK23=AL23+AM23</f>
        <v>1</v>
      </c>
      <c r="AO23" s="271" t="b">
        <f>D23=Y23+AI23</f>
        <v>1</v>
      </c>
    </row>
    <row r="24" spans="1:41" s="294" customFormat="1" ht="13.5" thickBot="1">
      <c r="A24" s="286" t="s">
        <v>275</v>
      </c>
      <c r="B24" s="287">
        <f>SUM(B22:B23)</f>
        <v>381</v>
      </c>
      <c r="C24" s="268">
        <f>SUM(C22:C23)</f>
        <v>0</v>
      </c>
      <c r="D24" s="268">
        <f>SUM(D22:D23)</f>
        <v>381</v>
      </c>
      <c r="E24" s="288" t="b">
        <f>B24=(C24+D24)</f>
        <v>1</v>
      </c>
      <c r="F24" s="268">
        <f>SUM(F22:F23)</f>
        <v>0</v>
      </c>
      <c r="G24" s="286">
        <f>SUM(G22:G23)</f>
        <v>381</v>
      </c>
      <c r="H24" s="288" t="b">
        <f>D24=(F24+G24)</f>
        <v>1</v>
      </c>
      <c r="I24" s="287">
        <f aca="true" t="shared" si="1" ref="I24:Q24">SUM(I22:I23)</f>
        <v>0</v>
      </c>
      <c r="J24" s="286">
        <f t="shared" si="1"/>
        <v>4</v>
      </c>
      <c r="K24" s="287">
        <f t="shared" si="1"/>
        <v>0</v>
      </c>
      <c r="L24" s="286">
        <f t="shared" si="1"/>
        <v>0</v>
      </c>
      <c r="M24" s="286">
        <f t="shared" si="1"/>
        <v>0</v>
      </c>
      <c r="N24" s="286">
        <f t="shared" si="1"/>
        <v>0</v>
      </c>
      <c r="O24" s="286">
        <f t="shared" si="1"/>
        <v>0</v>
      </c>
      <c r="P24" s="286">
        <f t="shared" si="1"/>
        <v>0</v>
      </c>
      <c r="Q24" s="286">
        <f t="shared" si="1"/>
        <v>0</v>
      </c>
      <c r="R24" s="289"/>
      <c r="S24" s="289"/>
      <c r="T24" s="290" t="b">
        <f>N24+M24=L24</f>
        <v>1</v>
      </c>
      <c r="U24" s="288" t="b">
        <f>O24=P24+Q24</f>
        <v>1</v>
      </c>
      <c r="V24" s="291"/>
      <c r="W24" s="291"/>
      <c r="X24" s="286" t="s">
        <v>275</v>
      </c>
      <c r="Y24" s="292">
        <f>SUM(Y22:Y23)</f>
        <v>278</v>
      </c>
      <c r="Z24" s="286">
        <f>SUM(Z22:Z23)</f>
        <v>0</v>
      </c>
      <c r="AA24" s="286">
        <f>SUM(AA22:AA23)</f>
        <v>278</v>
      </c>
      <c r="AB24" s="268">
        <f>SUM(AB22:AB23)</f>
        <v>0</v>
      </c>
      <c r="AC24" s="288" t="b">
        <f>Y24=Z24+AA24+AB24</f>
        <v>1</v>
      </c>
      <c r="AD24" s="286">
        <f>SUM(AD22:AD23)</f>
        <v>127</v>
      </c>
      <c r="AE24" s="286">
        <f>SUM(AE22:AE23)</f>
        <v>92</v>
      </c>
      <c r="AF24" s="286">
        <f>SUM(AF22:AF23)</f>
        <v>44</v>
      </c>
      <c r="AG24" s="286">
        <f>SUM(AG22:AG23)</f>
        <v>15</v>
      </c>
      <c r="AH24" s="293" t="b">
        <f>Y24=AD24+AE24+AF24+AG24</f>
        <v>1</v>
      </c>
      <c r="AI24" s="286">
        <f>SUM(AI22:AI23)</f>
        <v>103</v>
      </c>
      <c r="AJ24" s="286">
        <f>SUM(AJ22:AJ23)</f>
        <v>0</v>
      </c>
      <c r="AK24" s="286">
        <f>SUM(AK22:AK23)</f>
        <v>103</v>
      </c>
      <c r="AL24" s="286">
        <f>SUM(AL22:AL23)</f>
        <v>63</v>
      </c>
      <c r="AM24" s="286">
        <f>SUM(AM22:AM23)</f>
        <v>40</v>
      </c>
      <c r="AN24" s="288" t="b">
        <f>AJ24+AK24=AL24+AM24</f>
        <v>1</v>
      </c>
      <c r="AO24" s="288" t="b">
        <f>D24=Y24+AI24</f>
        <v>1</v>
      </c>
    </row>
    <row r="25" spans="6:23" ht="12.75">
      <c r="F25" s="296"/>
      <c r="R25" s="295"/>
      <c r="S25" s="295"/>
      <c r="V25" s="299"/>
      <c r="W25" s="299"/>
    </row>
    <row r="26" spans="6:23" ht="12.75">
      <c r="F26" s="296"/>
      <c r="R26" s="295"/>
      <c r="S26" s="295"/>
      <c r="V26" s="299"/>
      <c r="W26" s="299"/>
    </row>
    <row r="27" spans="18:23" ht="12.75">
      <c r="R27" s="295"/>
      <c r="S27" s="295"/>
      <c r="V27" s="299"/>
      <c r="W27" s="299"/>
    </row>
    <row r="28" spans="1:40" ht="12.75">
      <c r="A28" s="230" t="s">
        <v>278</v>
      </c>
      <c r="B28" s="225"/>
      <c r="C28" s="225"/>
      <c r="D28" s="225"/>
      <c r="E28" s="225"/>
      <c r="F28" s="225"/>
      <c r="G28" s="230"/>
      <c r="H28" s="230"/>
      <c r="I28" s="225"/>
      <c r="J28" s="225"/>
      <c r="K28" s="225"/>
      <c r="P28" s="289" t="s">
        <v>677</v>
      </c>
      <c r="R28" s="295"/>
      <c r="S28" s="295"/>
      <c r="V28" s="299"/>
      <c r="W28" s="299"/>
      <c r="X28" s="230" t="s">
        <v>278</v>
      </c>
      <c r="Y28" s="225"/>
      <c r="Z28" s="225"/>
      <c r="AA28" s="225"/>
      <c r="AB28" s="225"/>
      <c r="AC28" s="225"/>
      <c r="AD28" s="225"/>
      <c r="AE28" s="225"/>
      <c r="AF28" s="305"/>
      <c r="AG28" s="225"/>
      <c r="AH28" s="225"/>
      <c r="AI28" s="225"/>
      <c r="AK28" s="232" t="s">
        <v>678</v>
      </c>
      <c r="AL28" s="232"/>
      <c r="AM28" s="232"/>
      <c r="AN28" s="225"/>
    </row>
    <row r="29" spans="1:40" ht="13.5" thickBo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Q29" s="310"/>
      <c r="R29" s="289"/>
      <c r="S29" s="289"/>
      <c r="V29" s="299"/>
      <c r="W29" s="299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40"/>
      <c r="AK29" s="240"/>
      <c r="AL29" s="225"/>
      <c r="AM29" s="225"/>
      <c r="AN29" s="225"/>
    </row>
    <row r="30" spans="1:41" ht="24" customHeight="1" thickBot="1">
      <c r="A30" s="675" t="s">
        <v>236</v>
      </c>
      <c r="B30" s="663" t="s">
        <v>237</v>
      </c>
      <c r="C30" s="675" t="s">
        <v>332</v>
      </c>
      <c r="D30" s="666" t="s">
        <v>279</v>
      </c>
      <c r="E30" s="668"/>
      <c r="F30" s="668"/>
      <c r="G30" s="668"/>
      <c r="H30" s="668"/>
      <c r="I30" s="668"/>
      <c r="J30" s="668"/>
      <c r="K30" s="667"/>
      <c r="L30" s="663" t="s">
        <v>810</v>
      </c>
      <c r="M30" s="664"/>
      <c r="N30" s="665"/>
      <c r="O30" s="663" t="s">
        <v>811</v>
      </c>
      <c r="P30" s="664"/>
      <c r="Q30" s="665"/>
      <c r="R30" s="240"/>
      <c r="S30" s="240"/>
      <c r="T30" s="692" t="s">
        <v>238</v>
      </c>
      <c r="U30" s="693"/>
      <c r="V30" s="243"/>
      <c r="W30" s="243"/>
      <c r="X30" s="675" t="s">
        <v>236</v>
      </c>
      <c r="Y30" s="666" t="s">
        <v>669</v>
      </c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7"/>
      <c r="AN30" s="244"/>
      <c r="AO30" s="245"/>
    </row>
    <row r="31" spans="1:41" ht="13.5" thickBot="1">
      <c r="A31" s="677"/>
      <c r="B31" s="678"/>
      <c r="C31" s="677"/>
      <c r="D31" s="683" t="s">
        <v>508</v>
      </c>
      <c r="E31" s="684" t="s">
        <v>238</v>
      </c>
      <c r="F31" s="663" t="s">
        <v>670</v>
      </c>
      <c r="G31" s="664"/>
      <c r="H31" s="664"/>
      <c r="I31" s="664"/>
      <c r="J31" s="664"/>
      <c r="K31" s="665"/>
      <c r="L31" s="680"/>
      <c r="M31" s="681"/>
      <c r="N31" s="682"/>
      <c r="O31" s="680"/>
      <c r="P31" s="681"/>
      <c r="Q31" s="682"/>
      <c r="R31" s="240"/>
      <c r="S31" s="240"/>
      <c r="T31" s="687"/>
      <c r="U31" s="688"/>
      <c r="V31" s="243"/>
      <c r="W31" s="243"/>
      <c r="X31" s="677"/>
      <c r="Y31" s="666" t="s">
        <v>239</v>
      </c>
      <c r="Z31" s="668"/>
      <c r="AA31" s="668"/>
      <c r="AB31" s="668"/>
      <c r="AC31" s="668"/>
      <c r="AD31" s="668"/>
      <c r="AE31" s="668"/>
      <c r="AF31" s="668"/>
      <c r="AG31" s="667"/>
      <c r="AH31" s="684" t="s">
        <v>238</v>
      </c>
      <c r="AI31" s="669" t="s">
        <v>240</v>
      </c>
      <c r="AJ31" s="670"/>
      <c r="AK31" s="670"/>
      <c r="AL31" s="670"/>
      <c r="AM31" s="671"/>
      <c r="AN31" s="687" t="s">
        <v>238</v>
      </c>
      <c r="AO31" s="688"/>
    </row>
    <row r="32" spans="1:41" ht="42" customHeight="1" thickBot="1">
      <c r="A32" s="677"/>
      <c r="B32" s="678"/>
      <c r="C32" s="677"/>
      <c r="D32" s="677"/>
      <c r="E32" s="685"/>
      <c r="F32" s="666" t="s">
        <v>241</v>
      </c>
      <c r="G32" s="667"/>
      <c r="H32" s="247" t="s">
        <v>238</v>
      </c>
      <c r="I32" s="675" t="s">
        <v>242</v>
      </c>
      <c r="J32" s="675" t="s">
        <v>243</v>
      </c>
      <c r="K32" s="675" t="s">
        <v>277</v>
      </c>
      <c r="L32" s="675" t="s">
        <v>508</v>
      </c>
      <c r="M32" s="666" t="s">
        <v>670</v>
      </c>
      <c r="N32" s="667"/>
      <c r="O32" s="675" t="s">
        <v>508</v>
      </c>
      <c r="P32" s="666" t="s">
        <v>670</v>
      </c>
      <c r="Q32" s="667"/>
      <c r="R32" s="240"/>
      <c r="S32" s="240"/>
      <c r="T32" s="687"/>
      <c r="U32" s="688"/>
      <c r="V32" s="243"/>
      <c r="W32" s="243"/>
      <c r="X32" s="677"/>
      <c r="Y32" s="663" t="s">
        <v>508</v>
      </c>
      <c r="Z32" s="663" t="s">
        <v>245</v>
      </c>
      <c r="AA32" s="664"/>
      <c r="AB32" s="665"/>
      <c r="AC32" s="247" t="s">
        <v>238</v>
      </c>
      <c r="AD32" s="663" t="s">
        <v>679</v>
      </c>
      <c r="AE32" s="664"/>
      <c r="AF32" s="664"/>
      <c r="AG32" s="665"/>
      <c r="AH32" s="685"/>
      <c r="AI32" s="675" t="s">
        <v>508</v>
      </c>
      <c r="AJ32" s="666" t="s">
        <v>246</v>
      </c>
      <c r="AK32" s="667"/>
      <c r="AL32" s="673" t="s">
        <v>680</v>
      </c>
      <c r="AM32" s="674"/>
      <c r="AN32" s="687"/>
      <c r="AO32" s="688"/>
    </row>
    <row r="33" spans="1:41" ht="26.25" thickBot="1">
      <c r="A33" s="676"/>
      <c r="B33" s="679"/>
      <c r="C33" s="676"/>
      <c r="D33" s="676"/>
      <c r="E33" s="686"/>
      <c r="F33" s="253" t="s">
        <v>247</v>
      </c>
      <c r="G33" s="253" t="s">
        <v>248</v>
      </c>
      <c r="H33" s="254"/>
      <c r="I33" s="676"/>
      <c r="J33" s="676"/>
      <c r="K33" s="676"/>
      <c r="L33" s="676"/>
      <c r="M33" s="239" t="s">
        <v>249</v>
      </c>
      <c r="N33" s="238" t="s">
        <v>250</v>
      </c>
      <c r="O33" s="680"/>
      <c r="P33" s="234" t="s">
        <v>249</v>
      </c>
      <c r="Q33" s="234" t="s">
        <v>250</v>
      </c>
      <c r="R33" s="240"/>
      <c r="S33" s="240"/>
      <c r="T33" s="689"/>
      <c r="U33" s="690"/>
      <c r="V33" s="243"/>
      <c r="W33" s="243"/>
      <c r="X33" s="676"/>
      <c r="Y33" s="680"/>
      <c r="Z33" s="259">
        <v>2.5</v>
      </c>
      <c r="AA33" s="311">
        <v>2</v>
      </c>
      <c r="AB33" s="237" t="s">
        <v>251</v>
      </c>
      <c r="AC33" s="254"/>
      <c r="AD33" s="260" t="s">
        <v>253</v>
      </c>
      <c r="AE33" s="260" t="s">
        <v>280</v>
      </c>
      <c r="AF33" s="236" t="s">
        <v>281</v>
      </c>
      <c r="AG33" s="260" t="s">
        <v>282</v>
      </c>
      <c r="AH33" s="686"/>
      <c r="AI33" s="676"/>
      <c r="AJ33" s="261">
        <v>2</v>
      </c>
      <c r="AK33" s="255" t="s">
        <v>673</v>
      </c>
      <c r="AL33" s="255" t="s">
        <v>256</v>
      </c>
      <c r="AM33" s="248" t="s">
        <v>257</v>
      </c>
      <c r="AN33" s="689"/>
      <c r="AO33" s="690"/>
    </row>
    <row r="34" spans="1:41" ht="53.25" customHeight="1" thickBot="1">
      <c r="A34" s="235">
        <v>1</v>
      </c>
      <c r="B34" s="238" t="s">
        <v>258</v>
      </c>
      <c r="C34" s="238">
        <v>3</v>
      </c>
      <c r="D34" s="238" t="s">
        <v>259</v>
      </c>
      <c r="E34" s="262" t="s">
        <v>260</v>
      </c>
      <c r="F34" s="234">
        <v>5</v>
      </c>
      <c r="G34" s="239">
        <v>6</v>
      </c>
      <c r="H34" s="262" t="s">
        <v>261</v>
      </c>
      <c r="I34" s="238">
        <v>7</v>
      </c>
      <c r="J34" s="238">
        <v>8</v>
      </c>
      <c r="K34" s="234">
        <v>9</v>
      </c>
      <c r="L34" s="260" t="s">
        <v>262</v>
      </c>
      <c r="M34" s="258">
        <v>11</v>
      </c>
      <c r="N34" s="263">
        <v>12</v>
      </c>
      <c r="O34" s="260" t="s">
        <v>263</v>
      </c>
      <c r="P34" s="263">
        <v>14</v>
      </c>
      <c r="Q34" s="263">
        <v>15</v>
      </c>
      <c r="R34" s="264"/>
      <c r="S34" s="264"/>
      <c r="T34" s="265" t="s">
        <v>264</v>
      </c>
      <c r="U34" s="265" t="s">
        <v>265</v>
      </c>
      <c r="V34" s="266"/>
      <c r="W34" s="266"/>
      <c r="X34" s="235" t="s">
        <v>266</v>
      </c>
      <c r="Y34" s="238" t="s">
        <v>267</v>
      </c>
      <c r="Z34" s="238">
        <v>17</v>
      </c>
      <c r="AA34" s="238">
        <v>18</v>
      </c>
      <c r="AB34" s="238">
        <v>19</v>
      </c>
      <c r="AC34" s="262" t="s">
        <v>268</v>
      </c>
      <c r="AD34" s="238">
        <v>20</v>
      </c>
      <c r="AE34" s="238">
        <v>21</v>
      </c>
      <c r="AF34" s="238">
        <v>22</v>
      </c>
      <c r="AG34" s="234">
        <v>23</v>
      </c>
      <c r="AH34" s="267" t="s">
        <v>269</v>
      </c>
      <c r="AI34" s="238" t="s">
        <v>270</v>
      </c>
      <c r="AJ34" s="238">
        <v>25</v>
      </c>
      <c r="AK34" s="234">
        <v>26</v>
      </c>
      <c r="AL34" s="234">
        <v>27</v>
      </c>
      <c r="AM34" s="260">
        <v>28</v>
      </c>
      <c r="AN34" s="265" t="s">
        <v>271</v>
      </c>
      <c r="AO34" s="265" t="s">
        <v>272</v>
      </c>
    </row>
    <row r="35" spans="1:41" ht="13.5" thickBot="1">
      <c r="A35" s="268" t="s">
        <v>273</v>
      </c>
      <c r="B35" s="269">
        <v>9331</v>
      </c>
      <c r="C35" s="270"/>
      <c r="D35" s="269">
        <v>9331</v>
      </c>
      <c r="E35" s="271" t="b">
        <f>B35=(C35+D35)</f>
        <v>1</v>
      </c>
      <c r="F35" s="272">
        <v>9331</v>
      </c>
      <c r="G35" s="273"/>
      <c r="H35" s="271" t="b">
        <f>D35=(F35+G35)</f>
        <v>1</v>
      </c>
      <c r="I35" s="548">
        <v>98</v>
      </c>
      <c r="J35" s="272">
        <v>7</v>
      </c>
      <c r="K35" s="272"/>
      <c r="L35" s="274">
        <f>M35+N35</f>
        <v>101</v>
      </c>
      <c r="M35" s="566">
        <v>101</v>
      </c>
      <c r="N35" s="272">
        <v>0</v>
      </c>
      <c r="O35" s="274">
        <v>407</v>
      </c>
      <c r="P35" s="272">
        <v>407</v>
      </c>
      <c r="Q35" s="272">
        <v>0</v>
      </c>
      <c r="R35" s="275"/>
      <c r="S35" s="275"/>
      <c r="T35" s="276" t="b">
        <f>N35+M35=L35</f>
        <v>1</v>
      </c>
      <c r="U35" s="277" t="b">
        <f>O35=P35+Q35</f>
        <v>1</v>
      </c>
      <c r="V35" s="278"/>
      <c r="W35" s="278"/>
      <c r="X35" s="268" t="s">
        <v>273</v>
      </c>
      <c r="Y35" s="274">
        <v>5607</v>
      </c>
      <c r="Z35" s="273">
        <v>5592</v>
      </c>
      <c r="AA35" s="272">
        <v>15</v>
      </c>
      <c r="AB35" s="279"/>
      <c r="AC35" s="271" t="b">
        <f>Y35=Z35+AA35+AB35</f>
        <v>1</v>
      </c>
      <c r="AD35" s="272">
        <v>0</v>
      </c>
      <c r="AE35" s="273">
        <v>15</v>
      </c>
      <c r="AF35" s="272">
        <v>3240</v>
      </c>
      <c r="AG35" s="280">
        <v>2352</v>
      </c>
      <c r="AH35" s="281" t="b">
        <f>Y35=AD35+AE35+AF35+AG35</f>
        <v>1</v>
      </c>
      <c r="AI35" s="274">
        <f>AJ35+AK35</f>
        <v>3724</v>
      </c>
      <c r="AJ35" s="273"/>
      <c r="AK35" s="282">
        <v>3724</v>
      </c>
      <c r="AL35" s="273">
        <v>2784</v>
      </c>
      <c r="AM35" s="272">
        <v>940</v>
      </c>
      <c r="AN35" s="271" t="b">
        <f>AJ35+AK35=AL35+AM35</f>
        <v>1</v>
      </c>
      <c r="AO35" s="271" t="b">
        <f>D35=Y35+AI35</f>
        <v>1</v>
      </c>
    </row>
    <row r="36" spans="1:41" ht="13.5" thickBot="1">
      <c r="A36" s="268" t="s">
        <v>274</v>
      </c>
      <c r="B36" s="269">
        <v>65</v>
      </c>
      <c r="C36" s="270"/>
      <c r="D36" s="269">
        <v>65</v>
      </c>
      <c r="E36" s="271" t="b">
        <f>B36=(C36+D36)</f>
        <v>1</v>
      </c>
      <c r="F36" s="272">
        <v>65</v>
      </c>
      <c r="G36" s="273"/>
      <c r="H36" s="271" t="b">
        <f>D36=(F36+G36)</f>
        <v>1</v>
      </c>
      <c r="I36" s="272"/>
      <c r="J36" s="272"/>
      <c r="K36" s="272"/>
      <c r="L36" s="274">
        <f>M36+N36</f>
        <v>0</v>
      </c>
      <c r="M36" s="284">
        <v>0</v>
      </c>
      <c r="N36" s="285">
        <v>0</v>
      </c>
      <c r="O36" s="283">
        <f>P36+Q36</f>
        <v>0</v>
      </c>
      <c r="P36" s="285">
        <v>0</v>
      </c>
      <c r="Q36" s="285">
        <v>0</v>
      </c>
      <c r="R36" s="275"/>
      <c r="S36" s="275"/>
      <c r="T36" s="276" t="b">
        <f>N36+M36=L36</f>
        <v>1</v>
      </c>
      <c r="U36" s="277" t="b">
        <f>O36=P36+Q36</f>
        <v>1</v>
      </c>
      <c r="V36" s="278"/>
      <c r="W36" s="278"/>
      <c r="X36" s="268" t="s">
        <v>274</v>
      </c>
      <c r="Y36" s="274">
        <f>Z36+AA36+AB36</f>
        <v>16</v>
      </c>
      <c r="Z36" s="273"/>
      <c r="AA36" s="272">
        <v>16</v>
      </c>
      <c r="AB36" s="279"/>
      <c r="AC36" s="271" t="b">
        <f>Y36=Z36+AA36+AB36</f>
        <v>1</v>
      </c>
      <c r="AD36" s="272">
        <v>8</v>
      </c>
      <c r="AE36" s="273">
        <v>8</v>
      </c>
      <c r="AF36" s="272"/>
      <c r="AG36" s="280"/>
      <c r="AH36" s="281" t="b">
        <f>Y36=AD36+AE36+AF36+AG36</f>
        <v>1</v>
      </c>
      <c r="AI36" s="274">
        <f>AJ36+AK36</f>
        <v>49</v>
      </c>
      <c r="AJ36" s="273"/>
      <c r="AK36" s="282">
        <v>49</v>
      </c>
      <c r="AL36" s="273">
        <v>41</v>
      </c>
      <c r="AM36" s="272">
        <v>8</v>
      </c>
      <c r="AN36" s="271" t="b">
        <f>AJ36+AK36=AL36+AM36</f>
        <v>1</v>
      </c>
      <c r="AO36" s="271" t="b">
        <f>D36=Y36+AI36</f>
        <v>1</v>
      </c>
    </row>
    <row r="37" spans="1:41" s="294" customFormat="1" ht="13.5" thickBot="1">
      <c r="A37" s="286" t="s">
        <v>275</v>
      </c>
      <c r="B37" s="287">
        <f>SUM(B35:B36)</f>
        <v>9396</v>
      </c>
      <c r="C37" s="268">
        <f>SUM(C35:C36)</f>
        <v>0</v>
      </c>
      <c r="D37" s="268">
        <f>SUM(D35:D36)</f>
        <v>9396</v>
      </c>
      <c r="E37" s="288" t="b">
        <f>B37=(C37+D37)</f>
        <v>1</v>
      </c>
      <c r="F37" s="286">
        <f>SUM(F35:F36)</f>
        <v>9396</v>
      </c>
      <c r="G37" s="286">
        <f>SUM(G35:G36)</f>
        <v>0</v>
      </c>
      <c r="H37" s="288" t="b">
        <f>D37=(F37+G37)</f>
        <v>1</v>
      </c>
      <c r="I37" s="286">
        <f aca="true" t="shared" si="2" ref="I37:Q37">SUM(I35:I36)</f>
        <v>98</v>
      </c>
      <c r="J37" s="286">
        <f t="shared" si="2"/>
        <v>7</v>
      </c>
      <c r="K37" s="286">
        <f t="shared" si="2"/>
        <v>0</v>
      </c>
      <c r="L37" s="286">
        <f t="shared" si="2"/>
        <v>101</v>
      </c>
      <c r="M37" s="286">
        <f t="shared" si="2"/>
        <v>101</v>
      </c>
      <c r="N37" s="286">
        <f t="shared" si="2"/>
        <v>0</v>
      </c>
      <c r="O37" s="286">
        <f t="shared" si="2"/>
        <v>407</v>
      </c>
      <c r="P37" s="286">
        <f t="shared" si="2"/>
        <v>407</v>
      </c>
      <c r="Q37" s="286">
        <f t="shared" si="2"/>
        <v>0</v>
      </c>
      <c r="R37" s="289"/>
      <c r="S37" s="289"/>
      <c r="T37" s="290" t="b">
        <f>N37+M37=L37</f>
        <v>1</v>
      </c>
      <c r="U37" s="288" t="b">
        <f>O37=P37+Q37</f>
        <v>1</v>
      </c>
      <c r="V37" s="291"/>
      <c r="W37" s="291"/>
      <c r="X37" s="286" t="s">
        <v>275</v>
      </c>
      <c r="Y37" s="286">
        <f>SUM(Y35:Y36)</f>
        <v>5623</v>
      </c>
      <c r="Z37" s="286">
        <f>SUM(Z35:Z36)</f>
        <v>5592</v>
      </c>
      <c r="AA37" s="286">
        <f>SUM(AA35:AA36)</f>
        <v>31</v>
      </c>
      <c r="AB37" s="286">
        <f>SUM(AB35:AB36)</f>
        <v>0</v>
      </c>
      <c r="AC37" s="288" t="b">
        <f>Y37=Z37+AA37+AB37</f>
        <v>1</v>
      </c>
      <c r="AD37" s="286">
        <f>SUM(AD35:AD36)</f>
        <v>8</v>
      </c>
      <c r="AE37" s="286">
        <f>SUM(AE35:AE36)</f>
        <v>23</v>
      </c>
      <c r="AF37" s="286">
        <f>SUM(AF35:AF36)</f>
        <v>3240</v>
      </c>
      <c r="AG37" s="286">
        <f>SUM(AG35:AG36)</f>
        <v>2352</v>
      </c>
      <c r="AH37" s="293" t="b">
        <f>Y37=AD37+AE37+AF37+AG37</f>
        <v>1</v>
      </c>
      <c r="AI37" s="286">
        <f>SUM(AI35:AI36)</f>
        <v>3773</v>
      </c>
      <c r="AJ37" s="286">
        <f>SUM(AJ35:AJ36)</f>
        <v>0</v>
      </c>
      <c r="AK37" s="286">
        <f>SUM(AK35:AK36)</f>
        <v>3773</v>
      </c>
      <c r="AL37" s="286">
        <f>SUM(AL35:AL36)</f>
        <v>2825</v>
      </c>
      <c r="AM37" s="286">
        <f>SUM(AM35:AM36)</f>
        <v>948</v>
      </c>
      <c r="AN37" s="288" t="b">
        <f>AJ37+AK37=AL37+AM37</f>
        <v>1</v>
      </c>
      <c r="AO37" s="293" t="b">
        <f>D37=Y37+AI37</f>
        <v>1</v>
      </c>
    </row>
    <row r="38" spans="1:40" s="312" customFormat="1" ht="12.75">
      <c r="A38" s="240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</row>
    <row r="39" spans="6:19" ht="12.75">
      <c r="F39" s="225"/>
      <c r="R39" s="295"/>
      <c r="S39" s="295"/>
    </row>
    <row r="40" spans="1:40" ht="12.75">
      <c r="A40" s="230" t="s">
        <v>681</v>
      </c>
      <c r="B40" s="225"/>
      <c r="C40" s="225"/>
      <c r="D40" s="225"/>
      <c r="E40" s="225"/>
      <c r="G40" s="230"/>
      <c r="H40" s="230"/>
      <c r="I40" s="225"/>
      <c r="J40" s="225"/>
      <c r="K40" s="225"/>
      <c r="L40" s="225"/>
      <c r="M40" s="225"/>
      <c r="N40" s="225"/>
      <c r="O40" s="225"/>
      <c r="P40" s="225"/>
      <c r="Q40" s="225"/>
      <c r="R40" s="289" t="s">
        <v>682</v>
      </c>
      <c r="S40" s="227"/>
      <c r="T40" s="225"/>
      <c r="U40" s="231" t="s">
        <v>283</v>
      </c>
      <c r="V40" s="231"/>
      <c r="W40" s="225"/>
      <c r="X40" s="230" t="s">
        <v>681</v>
      </c>
      <c r="Y40" s="225"/>
      <c r="Z40" s="225"/>
      <c r="AA40" s="225"/>
      <c r="AB40" s="225"/>
      <c r="AC40" s="225"/>
      <c r="AD40" s="225"/>
      <c r="AE40" s="225"/>
      <c r="AF40" s="305"/>
      <c r="AG40" s="225"/>
      <c r="AH40" s="225"/>
      <c r="AI40" s="225"/>
      <c r="AK40" s="232" t="s">
        <v>683</v>
      </c>
      <c r="AL40" s="232"/>
      <c r="AM40" s="232"/>
      <c r="AN40" s="225"/>
    </row>
    <row r="41" spans="1:40" ht="13.5" thickBo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7"/>
      <c r="S41" s="227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40"/>
      <c r="AK41" s="240"/>
      <c r="AL41" s="225"/>
      <c r="AM41" s="225"/>
      <c r="AN41" s="225"/>
    </row>
    <row r="42" spans="1:130" ht="115.5" thickBot="1">
      <c r="A42" s="675" t="s">
        <v>236</v>
      </c>
      <c r="B42" s="663" t="s">
        <v>237</v>
      </c>
      <c r="C42" s="675" t="s">
        <v>332</v>
      </c>
      <c r="D42" s="666" t="s">
        <v>279</v>
      </c>
      <c r="E42" s="668"/>
      <c r="F42" s="668"/>
      <c r="G42" s="668"/>
      <c r="H42" s="668"/>
      <c r="I42" s="668"/>
      <c r="J42" s="668"/>
      <c r="K42" s="668"/>
      <c r="L42" s="668"/>
      <c r="M42" s="667"/>
      <c r="N42" s="663" t="s">
        <v>810</v>
      </c>
      <c r="O42" s="664"/>
      <c r="P42" s="665"/>
      <c r="Q42" s="663" t="s">
        <v>811</v>
      </c>
      <c r="R42" s="664"/>
      <c r="S42" s="665"/>
      <c r="T42" s="241" t="s">
        <v>238</v>
      </c>
      <c r="U42" s="242"/>
      <c r="V42" s="247" t="s">
        <v>238</v>
      </c>
      <c r="W42" s="313"/>
      <c r="X42" s="234" t="s">
        <v>236</v>
      </c>
      <c r="Y42" s="666" t="s">
        <v>669</v>
      </c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7"/>
      <c r="AN42" s="244"/>
      <c r="AO42" s="245"/>
      <c r="AP42" s="295"/>
      <c r="AQ42" s="295"/>
      <c r="AR42" s="295"/>
      <c r="AS42" s="295"/>
      <c r="AT42" s="295"/>
      <c r="AU42" s="295"/>
      <c r="AV42" s="295"/>
      <c r="AW42" s="295"/>
      <c r="AX42" s="295"/>
      <c r="AY42" s="295"/>
      <c r="AZ42" s="295"/>
      <c r="BA42" s="295"/>
      <c r="BB42" s="295"/>
      <c r="BC42" s="295"/>
      <c r="BD42" s="295"/>
      <c r="BE42" s="295"/>
      <c r="BF42" s="295"/>
      <c r="BG42" s="295"/>
      <c r="BH42" s="295"/>
      <c r="BI42" s="295"/>
      <c r="BJ42" s="295"/>
      <c r="BK42" s="295"/>
      <c r="BL42" s="295"/>
      <c r="BM42" s="295"/>
      <c r="BN42" s="295"/>
      <c r="BO42" s="295"/>
      <c r="BP42" s="295"/>
      <c r="BQ42" s="295"/>
      <c r="BR42" s="295"/>
      <c r="BS42" s="295"/>
      <c r="BT42" s="295"/>
      <c r="BU42" s="295"/>
      <c r="BV42" s="295"/>
      <c r="BW42" s="295"/>
      <c r="BX42" s="295"/>
      <c r="BY42" s="295"/>
      <c r="BZ42" s="295"/>
      <c r="CA42" s="295"/>
      <c r="CB42" s="295"/>
      <c r="CC42" s="295"/>
      <c r="CD42" s="295"/>
      <c r="CE42" s="295"/>
      <c r="CF42" s="295"/>
      <c r="CG42" s="295"/>
      <c r="CH42" s="295"/>
      <c r="CI42" s="295"/>
      <c r="CJ42" s="295"/>
      <c r="CK42" s="295"/>
      <c r="CL42" s="295"/>
      <c r="CM42" s="295"/>
      <c r="CN42" s="295"/>
      <c r="CO42" s="295"/>
      <c r="CP42" s="295"/>
      <c r="CQ42" s="295"/>
      <c r="CR42" s="295"/>
      <c r="CS42" s="295"/>
      <c r="CT42" s="295"/>
      <c r="CU42" s="295"/>
      <c r="CV42" s="295"/>
      <c r="CW42" s="295"/>
      <c r="CX42" s="295"/>
      <c r="CY42" s="295"/>
      <c r="CZ42" s="295"/>
      <c r="DA42" s="295"/>
      <c r="DB42" s="295"/>
      <c r="DC42" s="295"/>
      <c r="DD42" s="295"/>
      <c r="DE42" s="295"/>
      <c r="DF42" s="295"/>
      <c r="DG42" s="295"/>
      <c r="DH42" s="295"/>
      <c r="DI42" s="295"/>
      <c r="DJ42" s="295"/>
      <c r="DK42" s="295"/>
      <c r="DL42" s="295"/>
      <c r="DM42" s="295"/>
      <c r="DN42" s="295"/>
      <c r="DO42" s="295"/>
      <c r="DP42" s="295"/>
      <c r="DQ42" s="295"/>
      <c r="DR42" s="295"/>
      <c r="DS42" s="295"/>
      <c r="DT42" s="295"/>
      <c r="DU42" s="295"/>
      <c r="DV42" s="295"/>
      <c r="DW42" s="295"/>
      <c r="DX42" s="295"/>
      <c r="DY42" s="295"/>
      <c r="DZ42" s="295"/>
    </row>
    <row r="43" spans="1:130" ht="24" customHeight="1" thickBot="1">
      <c r="A43" s="677"/>
      <c r="B43" s="678"/>
      <c r="C43" s="677"/>
      <c r="D43" s="683" t="s">
        <v>508</v>
      </c>
      <c r="E43" s="684" t="s">
        <v>238</v>
      </c>
      <c r="F43" s="666" t="s">
        <v>670</v>
      </c>
      <c r="G43" s="668"/>
      <c r="H43" s="668"/>
      <c r="I43" s="668"/>
      <c r="J43" s="668"/>
      <c r="K43" s="668"/>
      <c r="L43" s="668"/>
      <c r="M43" s="667"/>
      <c r="N43" s="680"/>
      <c r="O43" s="681"/>
      <c r="P43" s="682"/>
      <c r="Q43" s="680"/>
      <c r="R43" s="681"/>
      <c r="S43" s="682"/>
      <c r="T43" s="249"/>
      <c r="U43" s="250"/>
      <c r="V43" s="251"/>
      <c r="W43" s="295"/>
      <c r="X43" s="246"/>
      <c r="Y43" s="666" t="s">
        <v>239</v>
      </c>
      <c r="Z43" s="668"/>
      <c r="AA43" s="668"/>
      <c r="AB43" s="668"/>
      <c r="AC43" s="668"/>
      <c r="AD43" s="668"/>
      <c r="AE43" s="668"/>
      <c r="AF43" s="668"/>
      <c r="AG43" s="667"/>
      <c r="AH43" s="247" t="s">
        <v>238</v>
      </c>
      <c r="AI43" s="669" t="s">
        <v>240</v>
      </c>
      <c r="AJ43" s="670"/>
      <c r="AK43" s="670"/>
      <c r="AL43" s="670"/>
      <c r="AM43" s="671"/>
      <c r="AN43" s="249" t="s">
        <v>238</v>
      </c>
      <c r="AO43" s="250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</row>
    <row r="44" spans="1:130" ht="24" customHeight="1" thickBot="1">
      <c r="A44" s="677"/>
      <c r="B44" s="678"/>
      <c r="C44" s="677"/>
      <c r="D44" s="677"/>
      <c r="E44" s="685"/>
      <c r="F44" s="666" t="s">
        <v>241</v>
      </c>
      <c r="G44" s="667"/>
      <c r="H44" s="247" t="s">
        <v>238</v>
      </c>
      <c r="I44" s="663" t="s">
        <v>284</v>
      </c>
      <c r="J44" s="663" t="s">
        <v>285</v>
      </c>
      <c r="K44" s="675" t="s">
        <v>286</v>
      </c>
      <c r="L44" s="675" t="s">
        <v>243</v>
      </c>
      <c r="M44" s="675" t="s">
        <v>244</v>
      </c>
      <c r="N44" s="675" t="s">
        <v>508</v>
      </c>
      <c r="O44" s="666" t="s">
        <v>670</v>
      </c>
      <c r="P44" s="667"/>
      <c r="Q44" s="675" t="s">
        <v>508</v>
      </c>
      <c r="R44" s="666" t="s">
        <v>670</v>
      </c>
      <c r="S44" s="667"/>
      <c r="T44" s="249"/>
      <c r="U44" s="250"/>
      <c r="V44" s="251"/>
      <c r="W44" s="295"/>
      <c r="X44" s="246"/>
      <c r="Y44" s="675" t="s">
        <v>508</v>
      </c>
      <c r="Z44" s="663" t="s">
        <v>245</v>
      </c>
      <c r="AA44" s="664"/>
      <c r="AB44" s="665"/>
      <c r="AC44" s="247" t="s">
        <v>238</v>
      </c>
      <c r="AD44" s="663" t="s">
        <v>679</v>
      </c>
      <c r="AE44" s="664"/>
      <c r="AF44" s="664"/>
      <c r="AG44" s="665"/>
      <c r="AH44" s="251"/>
      <c r="AI44" s="675" t="s">
        <v>508</v>
      </c>
      <c r="AJ44" s="666" t="s">
        <v>246</v>
      </c>
      <c r="AK44" s="667"/>
      <c r="AL44" s="673" t="s">
        <v>680</v>
      </c>
      <c r="AM44" s="674"/>
      <c r="AN44" s="249"/>
      <c r="AO44" s="250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</row>
    <row r="45" spans="1:130" ht="38.25" customHeight="1" thickBot="1">
      <c r="A45" s="676"/>
      <c r="B45" s="679"/>
      <c r="C45" s="676"/>
      <c r="D45" s="676"/>
      <c r="E45" s="686"/>
      <c r="F45" s="253" t="s">
        <v>247</v>
      </c>
      <c r="G45" s="253" t="s">
        <v>248</v>
      </c>
      <c r="H45" s="254"/>
      <c r="I45" s="672"/>
      <c r="J45" s="672"/>
      <c r="K45" s="676"/>
      <c r="L45" s="676"/>
      <c r="M45" s="676"/>
      <c r="N45" s="676"/>
      <c r="O45" s="239" t="s">
        <v>249</v>
      </c>
      <c r="P45" s="238" t="s">
        <v>250</v>
      </c>
      <c r="Q45" s="676"/>
      <c r="R45" s="234" t="s">
        <v>249</v>
      </c>
      <c r="S45" s="260" t="s">
        <v>250</v>
      </c>
      <c r="T45" s="256"/>
      <c r="U45" s="257"/>
      <c r="V45" s="252"/>
      <c r="W45" s="295"/>
      <c r="X45" s="255"/>
      <c r="Y45" s="676"/>
      <c r="Z45" s="259">
        <v>2.5</v>
      </c>
      <c r="AA45" s="311">
        <v>2</v>
      </c>
      <c r="AB45" s="237" t="s">
        <v>251</v>
      </c>
      <c r="AC45" s="254"/>
      <c r="AD45" s="260" t="s">
        <v>253</v>
      </c>
      <c r="AE45" s="260" t="s">
        <v>280</v>
      </c>
      <c r="AF45" s="236" t="s">
        <v>281</v>
      </c>
      <c r="AG45" s="260" t="s">
        <v>282</v>
      </c>
      <c r="AH45" s="252"/>
      <c r="AI45" s="676"/>
      <c r="AJ45" s="261">
        <v>2</v>
      </c>
      <c r="AK45" s="255" t="s">
        <v>673</v>
      </c>
      <c r="AL45" s="255" t="s">
        <v>256</v>
      </c>
      <c r="AM45" s="248" t="s">
        <v>257</v>
      </c>
      <c r="AN45" s="256"/>
      <c r="AO45" s="257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5"/>
      <c r="BQ45" s="295"/>
      <c r="BR45" s="295"/>
      <c r="BS45" s="295"/>
      <c r="BT45" s="295"/>
      <c r="BU45" s="295"/>
      <c r="BV45" s="295"/>
      <c r="BW45" s="295"/>
      <c r="BX45" s="295"/>
      <c r="BY45" s="295"/>
      <c r="BZ45" s="295"/>
      <c r="CA45" s="295"/>
      <c r="CB45" s="295"/>
      <c r="CC45" s="295"/>
      <c r="CD45" s="295"/>
      <c r="CE45" s="295"/>
      <c r="CF45" s="295"/>
      <c r="CG45" s="295"/>
      <c r="CH45" s="295"/>
      <c r="CI45" s="295"/>
      <c r="CJ45" s="295"/>
      <c r="CK45" s="295"/>
      <c r="CL45" s="295"/>
      <c r="CM45" s="295"/>
      <c r="CN45" s="295"/>
      <c r="CO45" s="295"/>
      <c r="CP45" s="295"/>
      <c r="CQ45" s="295"/>
      <c r="CR45" s="295"/>
      <c r="CS45" s="295"/>
      <c r="CT45" s="295"/>
      <c r="CU45" s="295"/>
      <c r="CV45" s="295"/>
      <c r="CW45" s="295"/>
      <c r="CX45" s="295"/>
      <c r="CY45" s="295"/>
      <c r="CZ45" s="295"/>
      <c r="DA45" s="295"/>
      <c r="DB45" s="295"/>
      <c r="DC45" s="295"/>
      <c r="DD45" s="295"/>
      <c r="DE45" s="295"/>
      <c r="DF45" s="295"/>
      <c r="DG45" s="295"/>
      <c r="DH45" s="295"/>
      <c r="DI45" s="295"/>
      <c r="DJ45" s="295"/>
      <c r="DK45" s="295"/>
      <c r="DL45" s="295"/>
      <c r="DM45" s="295"/>
      <c r="DN45" s="295"/>
      <c r="DO45" s="295"/>
      <c r="DP45" s="295"/>
      <c r="DQ45" s="295"/>
      <c r="DR45" s="295"/>
      <c r="DS45" s="295"/>
      <c r="DT45" s="295"/>
      <c r="DU45" s="295"/>
      <c r="DV45" s="295"/>
      <c r="DW45" s="295"/>
      <c r="DX45" s="295"/>
      <c r="DY45" s="295"/>
      <c r="DZ45" s="295"/>
    </row>
    <row r="46" spans="1:130" ht="32.25" customHeight="1" thickBot="1">
      <c r="A46" s="235">
        <v>1</v>
      </c>
      <c r="B46" s="235" t="s">
        <v>258</v>
      </c>
      <c r="C46" s="235">
        <v>3</v>
      </c>
      <c r="D46" s="235" t="s">
        <v>287</v>
      </c>
      <c r="E46" s="314" t="s">
        <v>260</v>
      </c>
      <c r="F46" s="260">
        <v>5</v>
      </c>
      <c r="G46" s="236">
        <v>6</v>
      </c>
      <c r="H46" s="314" t="s">
        <v>261</v>
      </c>
      <c r="I46" s="235">
        <v>7</v>
      </c>
      <c r="J46" s="235">
        <v>8</v>
      </c>
      <c r="K46" s="260">
        <v>9</v>
      </c>
      <c r="L46" s="260">
        <v>10</v>
      </c>
      <c r="M46" s="258">
        <v>11</v>
      </c>
      <c r="N46" s="260" t="s">
        <v>684</v>
      </c>
      <c r="O46" s="263">
        <v>13</v>
      </c>
      <c r="P46" s="263">
        <v>14</v>
      </c>
      <c r="Q46" s="263" t="s">
        <v>685</v>
      </c>
      <c r="R46" s="263">
        <v>16</v>
      </c>
      <c r="S46" s="315">
        <v>17</v>
      </c>
      <c r="T46" s="316" t="s">
        <v>265</v>
      </c>
      <c r="U46" s="317" t="s">
        <v>288</v>
      </c>
      <c r="V46" s="316" t="s">
        <v>289</v>
      </c>
      <c r="W46" s="295"/>
      <c r="X46" s="235" t="s">
        <v>266</v>
      </c>
      <c r="Y46" s="238" t="s">
        <v>686</v>
      </c>
      <c r="Z46" s="238">
        <v>19</v>
      </c>
      <c r="AA46" s="238">
        <v>20</v>
      </c>
      <c r="AB46" s="238">
        <v>21</v>
      </c>
      <c r="AC46" s="318" t="s">
        <v>268</v>
      </c>
      <c r="AD46" s="238">
        <v>22</v>
      </c>
      <c r="AE46" s="238">
        <v>23</v>
      </c>
      <c r="AF46" s="238">
        <v>24</v>
      </c>
      <c r="AG46" s="234">
        <v>25</v>
      </c>
      <c r="AH46" s="319" t="s">
        <v>269</v>
      </c>
      <c r="AI46" s="238" t="s">
        <v>687</v>
      </c>
      <c r="AJ46" s="238">
        <v>27</v>
      </c>
      <c r="AK46" s="234">
        <v>28</v>
      </c>
      <c r="AL46" s="234">
        <v>29</v>
      </c>
      <c r="AM46" s="260">
        <v>30</v>
      </c>
      <c r="AN46" s="265" t="s">
        <v>271</v>
      </c>
      <c r="AO46" s="265" t="s">
        <v>272</v>
      </c>
      <c r="AP46" s="295"/>
      <c r="AQ46" s="295"/>
      <c r="AR46" s="295"/>
      <c r="AS46" s="295"/>
      <c r="AT46" s="295"/>
      <c r="AU46" s="295"/>
      <c r="AV46" s="295"/>
      <c r="AW46" s="295"/>
      <c r="AX46" s="295"/>
      <c r="AY46" s="295"/>
      <c r="AZ46" s="295"/>
      <c r="BA46" s="295"/>
      <c r="BB46" s="295"/>
      <c r="BC46" s="295"/>
      <c r="BD46" s="295"/>
      <c r="BE46" s="295"/>
      <c r="BF46" s="295"/>
      <c r="BG46" s="295"/>
      <c r="BH46" s="295"/>
      <c r="BI46" s="295"/>
      <c r="BJ46" s="295"/>
      <c r="BK46" s="295"/>
      <c r="BL46" s="295"/>
      <c r="BM46" s="295"/>
      <c r="BN46" s="295"/>
      <c r="BO46" s="295"/>
      <c r="BP46" s="295"/>
      <c r="BQ46" s="295"/>
      <c r="BR46" s="295"/>
      <c r="BS46" s="295"/>
      <c r="BT46" s="295"/>
      <c r="BU46" s="295"/>
      <c r="BV46" s="295"/>
      <c r="BW46" s="295"/>
      <c r="BX46" s="295"/>
      <c r="BY46" s="295"/>
      <c r="BZ46" s="295"/>
      <c r="CA46" s="295"/>
      <c r="CB46" s="295"/>
      <c r="CC46" s="295"/>
      <c r="CD46" s="295"/>
      <c r="CE46" s="295"/>
      <c r="CF46" s="295"/>
      <c r="CG46" s="295"/>
      <c r="CH46" s="295"/>
      <c r="CI46" s="295"/>
      <c r="CJ46" s="295"/>
      <c r="CK46" s="295"/>
      <c r="CL46" s="295"/>
      <c r="CM46" s="295"/>
      <c r="CN46" s="295"/>
      <c r="CO46" s="295"/>
      <c r="CP46" s="295"/>
      <c r="CQ46" s="295"/>
      <c r="CR46" s="295"/>
      <c r="CS46" s="295"/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5"/>
      <c r="DN46" s="295"/>
      <c r="DO46" s="295"/>
      <c r="DP46" s="295"/>
      <c r="DQ46" s="295"/>
      <c r="DR46" s="295"/>
      <c r="DS46" s="295"/>
      <c r="DT46" s="295"/>
      <c r="DU46" s="295"/>
      <c r="DV46" s="295"/>
      <c r="DW46" s="295"/>
      <c r="DX46" s="295"/>
      <c r="DY46" s="295"/>
      <c r="DZ46" s="295"/>
    </row>
    <row r="47" spans="1:130" ht="13.5" thickBot="1">
      <c r="A47" s="320" t="s">
        <v>273</v>
      </c>
      <c r="B47" s="320">
        <f aca="true" t="shared" si="3" ref="B47:D48">B10+B22+B35</f>
        <v>9479</v>
      </c>
      <c r="C47" s="320">
        <f t="shared" si="3"/>
        <v>0</v>
      </c>
      <c r="D47" s="320">
        <f t="shared" si="3"/>
        <v>9479</v>
      </c>
      <c r="E47" s="277" t="b">
        <f>B47=(C47+D47)</f>
        <v>1</v>
      </c>
      <c r="F47" s="320">
        <f>F10+F22+F35</f>
        <v>9331</v>
      </c>
      <c r="G47" s="320">
        <f>G10+G22+G35</f>
        <v>148</v>
      </c>
      <c r="H47" s="277" t="b">
        <f>D47=(F47+G47)</f>
        <v>1</v>
      </c>
      <c r="I47" s="320">
        <f>Y22+Y35+Y10</f>
        <v>5712</v>
      </c>
      <c r="J47" s="320">
        <f>AI10+AI22+AI35</f>
        <v>3767</v>
      </c>
      <c r="K47" s="320">
        <f aca="true" t="shared" si="4" ref="K47:S48">I10+I22+I35</f>
        <v>98</v>
      </c>
      <c r="L47" s="320">
        <f t="shared" si="4"/>
        <v>7</v>
      </c>
      <c r="M47" s="321">
        <f t="shared" si="4"/>
        <v>0</v>
      </c>
      <c r="N47" s="322">
        <f t="shared" si="4"/>
        <v>101</v>
      </c>
      <c r="O47" s="323">
        <f t="shared" si="4"/>
        <v>101</v>
      </c>
      <c r="P47" s="322">
        <f t="shared" si="4"/>
        <v>0</v>
      </c>
      <c r="Q47" s="323">
        <f>O10+O22+O35</f>
        <v>407</v>
      </c>
      <c r="R47" s="322">
        <f t="shared" si="4"/>
        <v>407</v>
      </c>
      <c r="S47" s="323">
        <f t="shared" si="4"/>
        <v>0</v>
      </c>
      <c r="T47" s="276" t="b">
        <f>N47+M47=L47</f>
        <v>0</v>
      </c>
      <c r="U47" s="277" t="b">
        <f>Q47=R47+S47</f>
        <v>1</v>
      </c>
      <c r="V47" s="324" t="b">
        <f>D47=I47+J47</f>
        <v>1</v>
      </c>
      <c r="W47" s="295"/>
      <c r="X47" s="268" t="s">
        <v>273</v>
      </c>
      <c r="Y47" s="274">
        <f>Z47+AA47+AB47</f>
        <v>5712</v>
      </c>
      <c r="Z47" s="273">
        <f>Z10+Z22+Z35</f>
        <v>5592</v>
      </c>
      <c r="AA47" s="272">
        <f>AA10+AA22+AA35</f>
        <v>120</v>
      </c>
      <c r="AB47" s="282"/>
      <c r="AC47" s="271" t="b">
        <f>Y47=Z47+AA47+AB47</f>
        <v>1</v>
      </c>
      <c r="AD47" s="272">
        <f aca="true" t="shared" si="5" ref="AD47:AG48">AD10+AD22+AD35</f>
        <v>54</v>
      </c>
      <c r="AE47" s="273">
        <f t="shared" si="5"/>
        <v>45</v>
      </c>
      <c r="AF47" s="272">
        <f t="shared" si="5"/>
        <v>3251</v>
      </c>
      <c r="AG47" s="280">
        <f t="shared" si="5"/>
        <v>2362</v>
      </c>
      <c r="AH47" s="281" t="b">
        <f>Y47=AD47+AE47+AF47+AG47</f>
        <v>1</v>
      </c>
      <c r="AI47" s="274">
        <f>AJ47+AK47</f>
        <v>3767</v>
      </c>
      <c r="AJ47" s="280">
        <f aca="true" t="shared" si="6" ref="AJ47:AM48">AJ10+AJ22+AJ35</f>
        <v>0</v>
      </c>
      <c r="AK47" s="325">
        <f t="shared" si="6"/>
        <v>3767</v>
      </c>
      <c r="AL47" s="280">
        <f t="shared" si="6"/>
        <v>2806</v>
      </c>
      <c r="AM47" s="280">
        <f t="shared" si="6"/>
        <v>961</v>
      </c>
      <c r="AN47" s="271" t="b">
        <f>AJ47+AK47=AL47+AM47</f>
        <v>1</v>
      </c>
      <c r="AO47" s="271" t="b">
        <f>D47=Y47+AI47</f>
        <v>1</v>
      </c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5"/>
      <c r="BQ47" s="295"/>
      <c r="BR47" s="295"/>
      <c r="BS47" s="295"/>
      <c r="BT47" s="295"/>
      <c r="BU47" s="295"/>
      <c r="BV47" s="295"/>
      <c r="BW47" s="295"/>
      <c r="BX47" s="295"/>
      <c r="BY47" s="295"/>
      <c r="BZ47" s="295"/>
      <c r="CA47" s="295"/>
      <c r="CB47" s="295"/>
      <c r="CC47" s="295"/>
      <c r="CD47" s="295"/>
      <c r="CE47" s="295"/>
      <c r="CF47" s="295"/>
      <c r="CG47" s="295"/>
      <c r="CH47" s="295"/>
      <c r="CI47" s="295"/>
      <c r="CJ47" s="295"/>
      <c r="CK47" s="295"/>
      <c r="CL47" s="295"/>
      <c r="CM47" s="295"/>
      <c r="CN47" s="295"/>
      <c r="CO47" s="295"/>
      <c r="CP47" s="295"/>
      <c r="CQ47" s="295"/>
      <c r="CR47" s="295"/>
      <c r="CS47" s="295"/>
      <c r="CT47" s="295"/>
      <c r="CU47" s="295"/>
      <c r="CV47" s="295"/>
      <c r="CW47" s="295"/>
      <c r="CX47" s="295"/>
      <c r="CY47" s="295"/>
      <c r="CZ47" s="295"/>
      <c r="DA47" s="295"/>
      <c r="DB47" s="295"/>
      <c r="DC47" s="295"/>
      <c r="DD47" s="295"/>
      <c r="DE47" s="295"/>
      <c r="DF47" s="295"/>
      <c r="DG47" s="295"/>
      <c r="DH47" s="295"/>
      <c r="DI47" s="295"/>
      <c r="DJ47" s="295"/>
      <c r="DK47" s="295"/>
      <c r="DL47" s="295"/>
      <c r="DM47" s="295"/>
      <c r="DN47" s="295"/>
      <c r="DO47" s="295"/>
      <c r="DP47" s="295"/>
      <c r="DQ47" s="295"/>
      <c r="DR47" s="295"/>
      <c r="DS47" s="295"/>
      <c r="DT47" s="295"/>
      <c r="DU47" s="295"/>
      <c r="DV47" s="295"/>
      <c r="DW47" s="295"/>
      <c r="DX47" s="295"/>
      <c r="DY47" s="295"/>
      <c r="DZ47" s="295"/>
    </row>
    <row r="48" spans="1:130" ht="13.5" thickBot="1">
      <c r="A48" s="326" t="s">
        <v>274</v>
      </c>
      <c r="B48" s="309">
        <f t="shared" si="3"/>
        <v>324</v>
      </c>
      <c r="C48" s="309">
        <f t="shared" si="3"/>
        <v>0</v>
      </c>
      <c r="D48" s="309">
        <f t="shared" si="3"/>
        <v>324</v>
      </c>
      <c r="E48" s="327" t="b">
        <f>B48=(C48+D48)</f>
        <v>1</v>
      </c>
      <c r="F48" s="309">
        <f>F11+F23+F36</f>
        <v>65</v>
      </c>
      <c r="G48" s="309">
        <f>G11+G23+G36</f>
        <v>259</v>
      </c>
      <c r="H48" s="327" t="b">
        <f>D48=(F48+G48)</f>
        <v>1</v>
      </c>
      <c r="I48" s="309">
        <f>Y23+Y36+Y11</f>
        <v>207</v>
      </c>
      <c r="J48" s="309">
        <f>AI11+AI23+AI36</f>
        <v>117</v>
      </c>
      <c r="K48" s="309">
        <f t="shared" si="4"/>
        <v>0</v>
      </c>
      <c r="L48" s="309">
        <f t="shared" si="4"/>
        <v>7</v>
      </c>
      <c r="M48" s="328">
        <f t="shared" si="4"/>
        <v>0</v>
      </c>
      <c r="N48" s="329">
        <f t="shared" si="4"/>
        <v>0</v>
      </c>
      <c r="O48" s="330">
        <f t="shared" si="4"/>
        <v>0</v>
      </c>
      <c r="P48" s="329">
        <f t="shared" si="4"/>
        <v>0</v>
      </c>
      <c r="Q48" s="330">
        <f t="shared" si="4"/>
        <v>0</v>
      </c>
      <c r="R48" s="329">
        <f t="shared" si="4"/>
        <v>0</v>
      </c>
      <c r="S48" s="330">
        <f t="shared" si="4"/>
        <v>0</v>
      </c>
      <c r="T48" s="331" t="b">
        <f>N48+M48=L48</f>
        <v>0</v>
      </c>
      <c r="U48" s="327" t="b">
        <f>Q48=R48+S48</f>
        <v>1</v>
      </c>
      <c r="V48" s="332" t="b">
        <f>D48=I48+J48</f>
        <v>1</v>
      </c>
      <c r="W48" s="295"/>
      <c r="X48" s="268" t="s">
        <v>274</v>
      </c>
      <c r="Y48" s="274">
        <f>Z48+AA48+AB48</f>
        <v>207</v>
      </c>
      <c r="Z48" s="273">
        <f>Z11+Z23+Z36</f>
        <v>0</v>
      </c>
      <c r="AA48" s="272">
        <f>AA11+AA23+AA36</f>
        <v>207</v>
      </c>
      <c r="AB48" s="282"/>
      <c r="AC48" s="271" t="b">
        <f>Y48=Z48+AA48+AB48</f>
        <v>1</v>
      </c>
      <c r="AD48" s="273">
        <f t="shared" si="5"/>
        <v>81</v>
      </c>
      <c r="AE48" s="273">
        <f t="shared" si="5"/>
        <v>74</v>
      </c>
      <c r="AF48" s="272">
        <f t="shared" si="5"/>
        <v>43</v>
      </c>
      <c r="AG48" s="272">
        <f t="shared" si="5"/>
        <v>9</v>
      </c>
      <c r="AH48" s="281" t="b">
        <f>Y48=AD48+AE48+AF48+AG48</f>
        <v>1</v>
      </c>
      <c r="AI48" s="274">
        <f>AJ48+AK48</f>
        <v>117</v>
      </c>
      <c r="AJ48" s="280">
        <f t="shared" si="6"/>
        <v>0</v>
      </c>
      <c r="AK48" s="325">
        <f t="shared" si="6"/>
        <v>117</v>
      </c>
      <c r="AL48" s="280">
        <f t="shared" si="6"/>
        <v>86</v>
      </c>
      <c r="AM48" s="280">
        <f t="shared" si="6"/>
        <v>31</v>
      </c>
      <c r="AN48" s="271" t="b">
        <f>AJ48+AK48=AL48+AM48</f>
        <v>1</v>
      </c>
      <c r="AO48" s="271" t="b">
        <f>D48=Y48+AI48</f>
        <v>1</v>
      </c>
      <c r="AP48" s="295"/>
      <c r="AQ48" s="295"/>
      <c r="AR48" s="295"/>
      <c r="AS48" s="295"/>
      <c r="AT48" s="295"/>
      <c r="AU48" s="295"/>
      <c r="AV48" s="295"/>
      <c r="AW48" s="295"/>
      <c r="AX48" s="295"/>
      <c r="AY48" s="295"/>
      <c r="AZ48" s="295"/>
      <c r="BA48" s="295"/>
      <c r="BB48" s="295"/>
      <c r="BC48" s="295"/>
      <c r="BD48" s="295"/>
      <c r="BE48" s="295"/>
      <c r="BF48" s="295"/>
      <c r="BG48" s="295"/>
      <c r="BH48" s="295"/>
      <c r="BI48" s="295"/>
      <c r="BJ48" s="295"/>
      <c r="BK48" s="295"/>
      <c r="BL48" s="295"/>
      <c r="BM48" s="295"/>
      <c r="BN48" s="295"/>
      <c r="BO48" s="295"/>
      <c r="BP48" s="295"/>
      <c r="BQ48" s="295"/>
      <c r="BR48" s="295"/>
      <c r="BS48" s="295"/>
      <c r="BT48" s="295"/>
      <c r="BU48" s="295"/>
      <c r="BV48" s="295"/>
      <c r="BW48" s="295"/>
      <c r="BX48" s="295"/>
      <c r="BY48" s="295"/>
      <c r="BZ48" s="295"/>
      <c r="CA48" s="295"/>
      <c r="CB48" s="295"/>
      <c r="CC48" s="295"/>
      <c r="CD48" s="295"/>
      <c r="CE48" s="295"/>
      <c r="CF48" s="295"/>
      <c r="CG48" s="295"/>
      <c r="CH48" s="295"/>
      <c r="CI48" s="295"/>
      <c r="CJ48" s="295"/>
      <c r="CK48" s="295"/>
      <c r="CL48" s="295"/>
      <c r="CM48" s="295"/>
      <c r="CN48" s="295"/>
      <c r="CO48" s="295"/>
      <c r="CP48" s="295"/>
      <c r="CQ48" s="295"/>
      <c r="CR48" s="295"/>
      <c r="CS48" s="295"/>
      <c r="CT48" s="295"/>
      <c r="CU48" s="295"/>
      <c r="CV48" s="295"/>
      <c r="CW48" s="295"/>
      <c r="CX48" s="295"/>
      <c r="CY48" s="295"/>
      <c r="CZ48" s="295"/>
      <c r="DA48" s="295"/>
      <c r="DB48" s="295"/>
      <c r="DC48" s="295"/>
      <c r="DD48" s="295"/>
      <c r="DE48" s="295"/>
      <c r="DF48" s="295"/>
      <c r="DG48" s="295"/>
      <c r="DH48" s="295"/>
      <c r="DI48" s="295"/>
      <c r="DJ48" s="295"/>
      <c r="DK48" s="295"/>
      <c r="DL48" s="295"/>
      <c r="DM48" s="295"/>
      <c r="DN48" s="295"/>
      <c r="DO48" s="295"/>
      <c r="DP48" s="295"/>
      <c r="DQ48" s="295"/>
      <c r="DR48" s="295"/>
      <c r="DS48" s="295"/>
      <c r="DT48" s="295"/>
      <c r="DU48" s="295"/>
      <c r="DV48" s="295"/>
      <c r="DW48" s="295"/>
      <c r="DX48" s="295"/>
      <c r="DY48" s="295"/>
      <c r="DZ48" s="295"/>
    </row>
    <row r="49" spans="1:130" s="294" customFormat="1" ht="13.5" thickBot="1">
      <c r="A49" s="235" t="s">
        <v>14</v>
      </c>
      <c r="B49" s="235">
        <f>SUM(B47:B48)</f>
        <v>9803</v>
      </c>
      <c r="C49" s="235">
        <f>SUM(C47:C48)</f>
        <v>0</v>
      </c>
      <c r="D49" s="235">
        <f>SUM(D47:D48)</f>
        <v>9803</v>
      </c>
      <c r="E49" s="288" t="b">
        <f>B49=(C49+D49)</f>
        <v>1</v>
      </c>
      <c r="F49" s="235">
        <f>SUM(F47:F48)</f>
        <v>9396</v>
      </c>
      <c r="G49" s="235">
        <f>SUM(G47:G48)</f>
        <v>407</v>
      </c>
      <c r="H49" s="288" t="b">
        <f>D49=(F49+G49)</f>
        <v>1</v>
      </c>
      <c r="I49" s="235">
        <f aca="true" t="shared" si="7" ref="I49:S49">SUM(I47:I48)</f>
        <v>5919</v>
      </c>
      <c r="J49" s="235">
        <f t="shared" si="7"/>
        <v>3884</v>
      </c>
      <c r="K49" s="235">
        <f t="shared" si="7"/>
        <v>98</v>
      </c>
      <c r="L49" s="235">
        <f t="shared" si="7"/>
        <v>14</v>
      </c>
      <c r="M49" s="260">
        <f t="shared" si="7"/>
        <v>0</v>
      </c>
      <c r="N49" s="333">
        <f t="shared" si="7"/>
        <v>101</v>
      </c>
      <c r="O49" s="292">
        <f t="shared" si="7"/>
        <v>101</v>
      </c>
      <c r="P49" s="292">
        <f t="shared" si="7"/>
        <v>0</v>
      </c>
      <c r="Q49" s="292">
        <f t="shared" si="7"/>
        <v>407</v>
      </c>
      <c r="R49" s="292">
        <f t="shared" si="7"/>
        <v>407</v>
      </c>
      <c r="S49" s="292">
        <f t="shared" si="7"/>
        <v>0</v>
      </c>
      <c r="T49" s="290" t="b">
        <f>N49+M49=L49</f>
        <v>0</v>
      </c>
      <c r="U49" s="288" t="b">
        <f>Q49=R49+S49</f>
        <v>1</v>
      </c>
      <c r="V49" s="288" t="b">
        <f>D49=I49+J49</f>
        <v>1</v>
      </c>
      <c r="W49" s="312"/>
      <c r="X49" s="286" t="s">
        <v>275</v>
      </c>
      <c r="Y49" s="286">
        <f>SUM(Y47:Y48)</f>
        <v>5919</v>
      </c>
      <c r="Z49" s="286">
        <f>SUM(Z47:Z48)</f>
        <v>5592</v>
      </c>
      <c r="AA49" s="286">
        <f>SUM(AA47:AA48)</f>
        <v>327</v>
      </c>
      <c r="AB49" s="286">
        <f>SUM(AB47:AB48)</f>
        <v>0</v>
      </c>
      <c r="AC49" s="288" t="b">
        <f>Y49=Z49+AA49+AB49</f>
        <v>1</v>
      </c>
      <c r="AD49" s="286">
        <f>SUM(AD47:AD48)</f>
        <v>135</v>
      </c>
      <c r="AE49" s="286">
        <f>SUM(AE47:AE48)</f>
        <v>119</v>
      </c>
      <c r="AF49" s="286">
        <f>SUM(AF47:AF48)</f>
        <v>3294</v>
      </c>
      <c r="AG49" s="286">
        <f>SUM(AG47:AG48)</f>
        <v>2371</v>
      </c>
      <c r="AH49" s="293" t="b">
        <f>Y49=AD49+AE49+AF49+AG49</f>
        <v>1</v>
      </c>
      <c r="AI49" s="286">
        <f>SUM(AI47:AI48)</f>
        <v>3884</v>
      </c>
      <c r="AJ49" s="286">
        <f>SUM(AJ47:AJ48)</f>
        <v>0</v>
      </c>
      <c r="AK49" s="286">
        <f>SUM(AK47:AK48)</f>
        <v>3884</v>
      </c>
      <c r="AL49" s="286">
        <f>SUM(AL47:AL48)</f>
        <v>2892</v>
      </c>
      <c r="AM49" s="286">
        <f>SUM(AM47:AM48)</f>
        <v>992</v>
      </c>
      <c r="AN49" s="288" t="b">
        <f>AJ49+AK49=AL49+AM49</f>
        <v>1</v>
      </c>
      <c r="AO49" s="293" t="b">
        <f>D49=Y49+AI49</f>
        <v>1</v>
      </c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</row>
    <row r="50" ht="12.75">
      <c r="A50" s="226">
        <v>9</v>
      </c>
    </row>
    <row r="51" spans="1:49" ht="12.75">
      <c r="A51" s="306"/>
      <c r="B51" s="306"/>
      <c r="C51" s="306"/>
      <c r="D51" s="306"/>
      <c r="E51" s="306"/>
      <c r="F51" s="306"/>
      <c r="G51" s="306"/>
      <c r="H51" s="306"/>
      <c r="I51" s="306"/>
      <c r="J51" s="306"/>
      <c r="K51" s="306"/>
      <c r="L51" s="306"/>
      <c r="M51" s="306"/>
      <c r="AW51" s="226">
        <v>10</v>
      </c>
    </row>
    <row r="52" spans="1:23" ht="12.75">
      <c r="A52" s="306"/>
      <c r="B52" s="306"/>
      <c r="C52" s="306"/>
      <c r="D52" s="306"/>
      <c r="E52" s="306"/>
      <c r="F52" s="306"/>
      <c r="G52" s="306"/>
      <c r="H52" s="306"/>
      <c r="I52" s="306"/>
      <c r="J52" s="306"/>
      <c r="K52" s="306"/>
      <c r="L52" s="306"/>
      <c r="M52" s="306"/>
      <c r="W52" s="436">
        <v>9</v>
      </c>
    </row>
    <row r="53" spans="1:13" ht="12.75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</row>
    <row r="54" spans="1:13" ht="12.75">
      <c r="A54" s="301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301"/>
      <c r="M54" s="301"/>
    </row>
    <row r="55" spans="1:13" ht="12.75">
      <c r="A55" s="301"/>
      <c r="B55" s="301"/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</row>
    <row r="56" spans="1:13" ht="12.75">
      <c r="A56" s="301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301"/>
      <c r="M56" s="301"/>
    </row>
    <row r="57" spans="4:11" ht="12.75">
      <c r="D57" s="334"/>
      <c r="E57" s="334"/>
      <c r="F57" s="334"/>
      <c r="G57" s="334"/>
      <c r="H57" s="334"/>
      <c r="I57" s="335"/>
      <c r="J57" s="335"/>
      <c r="K57" s="334"/>
    </row>
  </sheetData>
  <mergeCells count="120">
    <mergeCell ref="AI32:AI33"/>
    <mergeCell ref="AI44:AI45"/>
    <mergeCell ref="K2:N2"/>
    <mergeCell ref="A5:A8"/>
    <mergeCell ref="B5:B8"/>
    <mergeCell ref="C5:C8"/>
    <mergeCell ref="D5:K5"/>
    <mergeCell ref="L5:N6"/>
    <mergeCell ref="D6:D8"/>
    <mergeCell ref="E6:E8"/>
    <mergeCell ref="F6:K6"/>
    <mergeCell ref="O5:Q6"/>
    <mergeCell ref="T5:U8"/>
    <mergeCell ref="X5:X8"/>
    <mergeCell ref="Y5:AM5"/>
    <mergeCell ref="Y6:AG6"/>
    <mergeCell ref="AH6:AH8"/>
    <mergeCell ref="AI6:AM6"/>
    <mergeCell ref="Z7:AB7"/>
    <mergeCell ref="AD7:AG7"/>
    <mergeCell ref="AI7:AI8"/>
    <mergeCell ref="AJ7:AK7"/>
    <mergeCell ref="AL7:AM7"/>
    <mergeCell ref="AN6:AO8"/>
    <mergeCell ref="F7:G7"/>
    <mergeCell ref="I7:I8"/>
    <mergeCell ref="J7:J8"/>
    <mergeCell ref="K7:K8"/>
    <mergeCell ref="L7:L8"/>
    <mergeCell ref="M7:N7"/>
    <mergeCell ref="O7:O8"/>
    <mergeCell ref="P7:Q7"/>
    <mergeCell ref="Y7:Y8"/>
    <mergeCell ref="A17:A20"/>
    <mergeCell ref="B17:B20"/>
    <mergeCell ref="C17:C20"/>
    <mergeCell ref="D17:K17"/>
    <mergeCell ref="L17:N18"/>
    <mergeCell ref="O17:Q18"/>
    <mergeCell ref="T17:U20"/>
    <mergeCell ref="X17:X20"/>
    <mergeCell ref="Y17:AM17"/>
    <mergeCell ref="D18:D20"/>
    <mergeCell ref="E18:E20"/>
    <mergeCell ref="F18:K18"/>
    <mergeCell ref="Y18:AG18"/>
    <mergeCell ref="AH18:AH20"/>
    <mergeCell ref="AI18:AM18"/>
    <mergeCell ref="Z19:AB19"/>
    <mergeCell ref="AD19:AG19"/>
    <mergeCell ref="AI19:AI20"/>
    <mergeCell ref="AN18:AO20"/>
    <mergeCell ref="F19:G19"/>
    <mergeCell ref="I19:I20"/>
    <mergeCell ref="J19:J20"/>
    <mergeCell ref="K19:K20"/>
    <mergeCell ref="L19:L20"/>
    <mergeCell ref="M19:N19"/>
    <mergeCell ref="O19:O20"/>
    <mergeCell ref="P19:Q19"/>
    <mergeCell ref="Y19:Y20"/>
    <mergeCell ref="AJ19:AK19"/>
    <mergeCell ref="AL19:AM19"/>
    <mergeCell ref="A30:A33"/>
    <mergeCell ref="B30:B33"/>
    <mergeCell ref="C30:C33"/>
    <mergeCell ref="D30:K30"/>
    <mergeCell ref="L30:N31"/>
    <mergeCell ref="O30:Q31"/>
    <mergeCell ref="T30:U33"/>
    <mergeCell ref="X30:X33"/>
    <mergeCell ref="Y30:AM30"/>
    <mergeCell ref="D31:D33"/>
    <mergeCell ref="E31:E33"/>
    <mergeCell ref="F31:K31"/>
    <mergeCell ref="Y31:AG31"/>
    <mergeCell ref="AH31:AH33"/>
    <mergeCell ref="AI31:AM31"/>
    <mergeCell ref="Z32:AB32"/>
    <mergeCell ref="AD32:AG32"/>
    <mergeCell ref="AJ32:AK32"/>
    <mergeCell ref="AN31:AO33"/>
    <mergeCell ref="F32:G32"/>
    <mergeCell ref="I32:I33"/>
    <mergeCell ref="J32:J33"/>
    <mergeCell ref="K32:K33"/>
    <mergeCell ref="L32:L33"/>
    <mergeCell ref="M32:N32"/>
    <mergeCell ref="O32:O33"/>
    <mergeCell ref="P32:Q32"/>
    <mergeCell ref="Y32:Y33"/>
    <mergeCell ref="AL32:AM32"/>
    <mergeCell ref="A42:A45"/>
    <mergeCell ref="B42:B45"/>
    <mergeCell ref="C42:C45"/>
    <mergeCell ref="D42:M42"/>
    <mergeCell ref="N42:P43"/>
    <mergeCell ref="Q42:S43"/>
    <mergeCell ref="Y42:AM42"/>
    <mergeCell ref="D43:D45"/>
    <mergeCell ref="E43:E45"/>
    <mergeCell ref="K44:K45"/>
    <mergeCell ref="L44:L45"/>
    <mergeCell ref="M44:M45"/>
    <mergeCell ref="N44:N45"/>
    <mergeCell ref="AL44:AM44"/>
    <mergeCell ref="O44:P44"/>
    <mergeCell ref="Q44:Q45"/>
    <mergeCell ref="R44:S44"/>
    <mergeCell ref="Y44:Y45"/>
    <mergeCell ref="A1:S1"/>
    <mergeCell ref="Z44:AB44"/>
    <mergeCell ref="AD44:AG44"/>
    <mergeCell ref="AJ44:AK44"/>
    <mergeCell ref="F43:M43"/>
    <mergeCell ref="Y43:AG43"/>
    <mergeCell ref="AI43:AM43"/>
    <mergeCell ref="F44:G44"/>
    <mergeCell ref="I44:I45"/>
    <mergeCell ref="J44:J45"/>
  </mergeCells>
  <conditionalFormatting sqref="AH47:AH49 AC47:AC49 AN47:AO48 AC22:AC24 AN22:AO23 AH22:AH24 AH35:AH37 AC35:AC37 AN35:AO36 AH10:AH12 AC10:AC12 AN10:AO11">
    <cfRule type="cellIs" priority="1" dxfId="0" operator="equal" stopIfTrue="1">
      <formula>FALSE</formula>
    </cfRule>
  </conditionalFormatting>
  <conditionalFormatting sqref="V42:V49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conditionalFormatting sqref="T22:U23 T35:U36 E47:E49 H47:H49 H22:H24 E22:E24 E35:E37 H35:H37 T10:U12 E10:E12 H10:H12">
    <cfRule type="cellIs" priority="4" dxfId="2" operator="equal" stopIfTrue="1">
      <formula>FALSE</formula>
    </cfRule>
  </conditionalFormatting>
  <conditionalFormatting sqref="AN12:AO12">
    <cfRule type="cellIs" priority="5" dxfId="0" operator="equal" stopIfTrue="1">
      <formula>FALSE</formula>
    </cfRule>
  </conditionalFormatting>
  <printOptions horizontalCentered="1"/>
  <pageMargins left="0.2755905511811024" right="0.15748031496062992" top="0.3937007874015748" bottom="0.35433070866141736" header="0.2362204724409449" footer="0.2755905511811024"/>
  <pageSetup fitToWidth="2" fitToHeight="1" horizontalDpi="600" verticalDpi="600" orientation="landscape" paperSize="9" scale="49" r:id="rId1"/>
  <colBreaks count="1" manualBreakCount="1">
    <brk id="19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I33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H41" sqref="H41"/>
    </sheetView>
  </sheetViews>
  <sheetFormatPr defaultColWidth="9.00390625" defaultRowHeight="12.75"/>
  <cols>
    <col min="1" max="1" width="5.25390625" style="215" customWidth="1"/>
    <col min="2" max="2" width="18.25390625" style="215" customWidth="1"/>
    <col min="3" max="3" width="12.375" style="215" customWidth="1"/>
    <col min="4" max="4" width="17.25390625" style="215" customWidth="1"/>
    <col min="5" max="5" width="10.625" style="215" customWidth="1"/>
    <col min="6" max="6" width="17.25390625" style="215" customWidth="1"/>
    <col min="7" max="7" width="20.00390625" style="215" customWidth="1"/>
    <col min="8" max="8" width="16.625" style="215" customWidth="1"/>
    <col min="9" max="9" width="5.125" style="215" customWidth="1"/>
    <col min="10" max="16384" width="9.125" style="215" customWidth="1"/>
  </cols>
  <sheetData>
    <row r="1" spans="1:9" ht="37.5" customHeight="1">
      <c r="A1" s="701" t="s">
        <v>761</v>
      </c>
      <c r="B1" s="701"/>
      <c r="C1" s="701"/>
      <c r="D1" s="701"/>
      <c r="E1" s="701"/>
      <c r="F1" s="701"/>
      <c r="G1" s="701"/>
      <c r="H1" s="701"/>
      <c r="I1" s="701"/>
    </row>
    <row r="3" spans="1:8" ht="23.25" customHeight="1">
      <c r="A3" s="698" t="s">
        <v>762</v>
      </c>
      <c r="B3" s="699"/>
      <c r="C3" s="699"/>
      <c r="D3" s="699"/>
      <c r="E3" s="699"/>
      <c r="F3" s="699"/>
      <c r="G3" s="699"/>
      <c r="H3" s="700"/>
    </row>
    <row r="4" spans="1:8" ht="63.75">
      <c r="A4" s="216" t="s">
        <v>0</v>
      </c>
      <c r="B4" s="216" t="s">
        <v>204</v>
      </c>
      <c r="C4" s="216" t="s">
        <v>205</v>
      </c>
      <c r="D4" s="216" t="s">
        <v>203</v>
      </c>
      <c r="E4" s="216" t="s">
        <v>150</v>
      </c>
      <c r="F4" s="216" t="s">
        <v>206</v>
      </c>
      <c r="G4" s="216" t="s">
        <v>207</v>
      </c>
      <c r="H4" s="216" t="s">
        <v>123</v>
      </c>
    </row>
    <row r="5" spans="1:8" ht="15" customHeight="1">
      <c r="A5" s="217">
        <v>1</v>
      </c>
      <c r="B5" s="217">
        <v>2</v>
      </c>
      <c r="C5" s="217">
        <v>3</v>
      </c>
      <c r="D5" s="217">
        <v>4</v>
      </c>
      <c r="E5" s="217">
        <v>5</v>
      </c>
      <c r="F5" s="217">
        <v>6</v>
      </c>
      <c r="G5" s="217">
        <v>7</v>
      </c>
      <c r="H5" s="217">
        <v>8</v>
      </c>
    </row>
    <row r="6" spans="1:8" ht="12.75" customHeight="1">
      <c r="A6" s="218"/>
      <c r="B6" s="218"/>
      <c r="C6" s="218"/>
      <c r="D6" s="218"/>
      <c r="E6" s="218"/>
      <c r="F6" s="218"/>
      <c r="G6" s="218"/>
      <c r="H6" s="218"/>
    </row>
    <row r="7" spans="1:8" ht="13.5" customHeight="1">
      <c r="A7" s="219">
        <v>1</v>
      </c>
      <c r="B7" s="219" t="s">
        <v>639</v>
      </c>
      <c r="C7" s="219">
        <v>14</v>
      </c>
      <c r="D7" s="219" t="s">
        <v>663</v>
      </c>
      <c r="E7" s="219">
        <v>0.4</v>
      </c>
      <c r="F7" s="219">
        <v>2</v>
      </c>
      <c r="G7" s="219">
        <v>2</v>
      </c>
      <c r="H7" s="219"/>
    </row>
    <row r="8" spans="1:8" ht="15" customHeight="1">
      <c r="A8" s="220">
        <v>2</v>
      </c>
      <c r="B8" s="219" t="s">
        <v>664</v>
      </c>
      <c r="C8" s="220">
        <v>4</v>
      </c>
      <c r="D8" s="219" t="s">
        <v>663</v>
      </c>
      <c r="E8" s="220">
        <v>6</v>
      </c>
      <c r="F8" s="220">
        <v>2</v>
      </c>
      <c r="G8" s="220">
        <v>0</v>
      </c>
      <c r="H8" s="220"/>
    </row>
    <row r="9" spans="1:8" ht="12.75" customHeight="1">
      <c r="A9" s="220">
        <v>3</v>
      </c>
      <c r="B9" s="220" t="s">
        <v>640</v>
      </c>
      <c r="C9" s="220">
        <v>4</v>
      </c>
      <c r="D9" s="220" t="s">
        <v>642</v>
      </c>
      <c r="E9" s="220">
        <v>6</v>
      </c>
      <c r="F9" s="220">
        <v>0.5</v>
      </c>
      <c r="G9" s="220"/>
      <c r="H9" s="220"/>
    </row>
    <row r="10" spans="1:8" ht="12.75" customHeight="1">
      <c r="A10" s="220">
        <v>4</v>
      </c>
      <c r="B10" s="220" t="s">
        <v>641</v>
      </c>
      <c r="C10" s="220">
        <v>4</v>
      </c>
      <c r="D10" s="220" t="s">
        <v>643</v>
      </c>
      <c r="E10" s="220">
        <v>6</v>
      </c>
      <c r="F10" s="220">
        <v>1</v>
      </c>
      <c r="G10" s="220"/>
      <c r="H10" s="220"/>
    </row>
    <row r="11" spans="1:8" ht="12.75">
      <c r="A11" s="220"/>
      <c r="B11" s="433" t="s">
        <v>725</v>
      </c>
      <c r="C11" s="220">
        <f>SUM(C7:C10)</f>
        <v>26</v>
      </c>
      <c r="D11" s="220"/>
      <c r="E11" s="220"/>
      <c r="F11" s="220"/>
      <c r="G11" s="220">
        <f>SUM(G7:G10)</f>
        <v>2</v>
      </c>
      <c r="H11" s="220"/>
    </row>
    <row r="12" spans="1:8" ht="12.75">
      <c r="A12" s="220"/>
      <c r="B12" s="220"/>
      <c r="C12" s="220"/>
      <c r="D12" s="220"/>
      <c r="E12" s="220"/>
      <c r="F12" s="220"/>
      <c r="G12" s="220"/>
      <c r="H12" s="220"/>
    </row>
    <row r="13" spans="1:8" ht="12.75">
      <c r="A13" s="221"/>
      <c r="B13" s="221"/>
      <c r="C13" s="221"/>
      <c r="D13" s="221"/>
      <c r="E13" s="221"/>
      <c r="F13" s="221"/>
      <c r="G13" s="221"/>
      <c r="H13" s="221"/>
    </row>
    <row r="14" spans="1:8" ht="12.75">
      <c r="A14" s="221"/>
      <c r="B14" s="221"/>
      <c r="C14" s="221"/>
      <c r="D14" s="221"/>
      <c r="E14" s="221"/>
      <c r="F14" s="221"/>
      <c r="G14" s="221"/>
      <c r="H14" s="221"/>
    </row>
    <row r="15" spans="1:8" ht="12.75">
      <c r="A15" s="221"/>
      <c r="B15" s="221"/>
      <c r="C15" s="221"/>
      <c r="D15" s="221"/>
      <c r="E15" s="221"/>
      <c r="F15" s="221"/>
      <c r="G15" s="221"/>
      <c r="H15" s="221"/>
    </row>
    <row r="16" spans="1:8" ht="12.75">
      <c r="A16" s="221"/>
      <c r="B16" s="221"/>
      <c r="C16" s="221"/>
      <c r="D16" s="221"/>
      <c r="E16" s="221"/>
      <c r="F16" s="221"/>
      <c r="G16" s="221"/>
      <c r="H16" s="221"/>
    </row>
    <row r="17" spans="1:8" ht="12.75">
      <c r="A17" s="221"/>
      <c r="B17" s="221"/>
      <c r="C17" s="221"/>
      <c r="D17" s="221"/>
      <c r="E17" s="221"/>
      <c r="F17" s="221"/>
      <c r="G17" s="221"/>
      <c r="H17" s="221"/>
    </row>
    <row r="18" spans="1:8" ht="12.75">
      <c r="A18" s="221"/>
      <c r="B18" s="221"/>
      <c r="C18" s="221"/>
      <c r="D18" s="221"/>
      <c r="E18" s="221"/>
      <c r="F18" s="221"/>
      <c r="G18" s="221"/>
      <c r="H18" s="221"/>
    </row>
    <row r="19" spans="1:8" ht="12.75">
      <c r="A19" s="221"/>
      <c r="B19" s="221"/>
      <c r="C19" s="221"/>
      <c r="D19" s="221"/>
      <c r="E19" s="221"/>
      <c r="F19" s="221"/>
      <c r="G19" s="221"/>
      <c r="H19" s="221"/>
    </row>
    <row r="20" spans="1:8" ht="12.75">
      <c r="A20" s="221"/>
      <c r="B20" s="221"/>
      <c r="C20" s="221"/>
      <c r="D20" s="221"/>
      <c r="E20" s="221"/>
      <c r="F20" s="221"/>
      <c r="G20" s="221"/>
      <c r="H20" s="221"/>
    </row>
    <row r="21" spans="1:8" ht="12.75">
      <c r="A21" s="221"/>
      <c r="B21" s="221"/>
      <c r="C21" s="221"/>
      <c r="D21" s="221"/>
      <c r="E21" s="221"/>
      <c r="F21" s="221"/>
      <c r="G21" s="221"/>
      <c r="H21" s="221"/>
    </row>
    <row r="22" spans="1:8" ht="12.75">
      <c r="A22" s="221"/>
      <c r="B22" s="221"/>
      <c r="C22" s="221"/>
      <c r="D22" s="221"/>
      <c r="E22" s="221"/>
      <c r="F22" s="221"/>
      <c r="G22" s="221"/>
      <c r="H22" s="221"/>
    </row>
    <row r="32" ht="12.75">
      <c r="A32" s="214"/>
    </row>
    <row r="33" spans="1:9" ht="12.75">
      <c r="A33" s="214"/>
      <c r="I33" s="215">
        <v>11</v>
      </c>
    </row>
  </sheetData>
  <mergeCells count="2">
    <mergeCell ref="A3:H3"/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8"/>
  <dimension ref="A1:G32"/>
  <sheetViews>
    <sheetView workbookViewId="0" topLeftCell="A1">
      <selection activeCell="F19" sqref="F19"/>
    </sheetView>
  </sheetViews>
  <sheetFormatPr defaultColWidth="9.00390625" defaultRowHeight="12.75"/>
  <cols>
    <col min="1" max="1" width="4.625" style="1" customWidth="1"/>
    <col min="2" max="2" width="16.375" style="1" customWidth="1"/>
    <col min="3" max="3" width="16.625" style="1" customWidth="1"/>
    <col min="4" max="4" width="22.625" style="1" customWidth="1"/>
    <col min="5" max="5" width="18.375" style="1" customWidth="1"/>
    <col min="6" max="6" width="22.375" style="1" customWidth="1"/>
    <col min="7" max="7" width="8.25390625" style="1" customWidth="1"/>
    <col min="8" max="16384" width="9.125" style="1" customWidth="1"/>
  </cols>
  <sheetData>
    <row r="1" spans="1:6" ht="31.5" customHeight="1">
      <c r="A1" s="654" t="s">
        <v>218</v>
      </c>
      <c r="B1" s="702"/>
      <c r="C1" s="702"/>
      <c r="D1" s="702"/>
      <c r="E1" s="702"/>
      <c r="F1" s="703"/>
    </row>
    <row r="2" spans="1:6" ht="25.5" customHeight="1">
      <c r="A2" s="705" t="s">
        <v>0</v>
      </c>
      <c r="B2" s="705" t="s">
        <v>126</v>
      </c>
      <c r="C2" s="704" t="s">
        <v>549</v>
      </c>
      <c r="D2" s="704"/>
      <c r="E2" s="704" t="s">
        <v>550</v>
      </c>
      <c r="F2" s="704"/>
    </row>
    <row r="3" spans="1:6" ht="27.75" customHeight="1">
      <c r="A3" s="706"/>
      <c r="B3" s="706"/>
      <c r="C3" s="5" t="s">
        <v>131</v>
      </c>
      <c r="D3" s="5" t="s">
        <v>127</v>
      </c>
      <c r="E3" s="5" t="s">
        <v>131</v>
      </c>
      <c r="F3" s="5" t="s">
        <v>127</v>
      </c>
    </row>
    <row r="4" spans="1:6" ht="12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</row>
    <row r="5" spans="1:6" ht="12.75">
      <c r="A5" s="5">
        <v>1</v>
      </c>
      <c r="B5" s="5" t="s">
        <v>128</v>
      </c>
      <c r="C5" s="36">
        <v>11</v>
      </c>
      <c r="D5" s="24">
        <f>IF(C10=0,0,C5/C10)</f>
        <v>0.4230769230769231</v>
      </c>
      <c r="E5" s="36">
        <v>14</v>
      </c>
      <c r="F5" s="24">
        <f>IF(E10=0,0,E5/E10)</f>
        <v>0.5384615384615384</v>
      </c>
    </row>
    <row r="6" spans="1:6" s="29" customFormat="1" ht="12.75">
      <c r="A6" s="13">
        <v>2</v>
      </c>
      <c r="B6" s="13" t="s">
        <v>132</v>
      </c>
      <c r="C6" s="36">
        <v>15</v>
      </c>
      <c r="D6" s="24">
        <f>IF(C10=0,0,C6/C10)</f>
        <v>0.5769230769230769</v>
      </c>
      <c r="E6" s="36">
        <v>12</v>
      </c>
      <c r="F6" s="24">
        <f>IF(E10=0,0,E6/E10)</f>
        <v>0.46153846153846156</v>
      </c>
    </row>
    <row r="7" spans="1:6" ht="12.75">
      <c r="A7" s="5">
        <v>3</v>
      </c>
      <c r="B7" s="5" t="s">
        <v>133</v>
      </c>
      <c r="C7" s="36"/>
      <c r="D7" s="24">
        <f>IF(C10=0,0,C7/C10)</f>
        <v>0</v>
      </c>
      <c r="E7" s="36"/>
      <c r="F7" s="24">
        <f>IF(E10=0,0,E7/E10)</f>
        <v>0</v>
      </c>
    </row>
    <row r="8" spans="1:6" s="29" customFormat="1" ht="12.75">
      <c r="A8" s="13">
        <v>4</v>
      </c>
      <c r="B8" s="13" t="s">
        <v>129</v>
      </c>
      <c r="C8" s="36"/>
      <c r="D8" s="24">
        <f>IF(C10=0,0,C8/C10)</f>
        <v>0</v>
      </c>
      <c r="E8" s="36"/>
      <c r="F8" s="24">
        <f>IF(E10=0,0,E8/E10)</f>
        <v>0</v>
      </c>
    </row>
    <row r="9" spans="1:6" ht="12.75">
      <c r="A9" s="5">
        <v>5</v>
      </c>
      <c r="B9" s="5" t="s">
        <v>130</v>
      </c>
      <c r="C9" s="36"/>
      <c r="D9" s="24">
        <f>IF(C10=0,0,C9/C10)</f>
        <v>0</v>
      </c>
      <c r="E9" s="36"/>
      <c r="F9" s="24">
        <f>IF(E10=0,0,E9/E10)</f>
        <v>0</v>
      </c>
    </row>
    <row r="10" spans="1:6" s="29" customFormat="1" ht="12.75">
      <c r="A10" s="13">
        <v>6</v>
      </c>
      <c r="B10" s="13" t="s">
        <v>551</v>
      </c>
      <c r="C10" s="37">
        <f>SUM(C5:C9)</f>
        <v>26</v>
      </c>
      <c r="D10" s="24">
        <f>SUM(D5:D9)</f>
        <v>1</v>
      </c>
      <c r="E10" s="37">
        <f>SUM(E5:E9)</f>
        <v>26</v>
      </c>
      <c r="F10" s="24">
        <f>SUM(F5:F9)</f>
        <v>1</v>
      </c>
    </row>
    <row r="32" ht="12.75">
      <c r="G32" s="1">
        <v>12</v>
      </c>
    </row>
  </sheetData>
  <sheetProtection/>
  <mergeCells count="5">
    <mergeCell ref="A1:F1"/>
    <mergeCell ref="E2:F2"/>
    <mergeCell ref="C2:D2"/>
    <mergeCell ref="A2:A3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KULINICH</dc:creator>
  <cp:keywords/>
  <dc:description/>
  <cp:lastModifiedBy>word</cp:lastModifiedBy>
  <cp:lastPrinted>2013-02-22T09:30:33Z</cp:lastPrinted>
  <dcterms:created xsi:type="dcterms:W3CDTF">2003-02-20T10:09:41Z</dcterms:created>
  <dcterms:modified xsi:type="dcterms:W3CDTF">2013-02-25T13:45:37Z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-1372125598</vt:i4>
  </property>
  <property fmtid="{D5CDD505-2E9C-101B-9397-08002B2CF9AE}" pid="3" name="_EmailSubject">
    <vt:lpwstr>Остаточний варіант</vt:lpwstr>
  </property>
  <property fmtid="{D5CDD505-2E9C-101B-9397-08002B2CF9AE}" pid="4" name="_AuthorEmail">
    <vt:lpwstr>Pustovojtov@nerc.gov.ua</vt:lpwstr>
  </property>
  <property fmtid="{D5CDD505-2E9C-101B-9397-08002B2CF9AE}" pid="5" name="_AuthorEmailDisplayName">
    <vt:lpwstr>Pustovojtov</vt:lpwstr>
  </property>
  <property fmtid="{D5CDD505-2E9C-101B-9397-08002B2CF9AE}" pid="6" name="_PreviousAdHocReviewCycleID">
    <vt:i4>-663104817</vt:i4>
  </property>
  <property fmtid="{D5CDD505-2E9C-101B-9397-08002B2CF9AE}" pid="7" name="_ReviewingToolsShownOnce">
    <vt:lpwstr/>
  </property>
</Properties>
</file>